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ule drafts\November 8, 2024 Board Meeting Proposals and Adoptions\Proposals\"/>
    </mc:Choice>
  </mc:AlternateContent>
  <xr:revisionPtr revIDLastSave="0" documentId="13_ncr:1_{423FEF52-6240-4945-837B-8C9426D930F1}" xr6:coauthVersionLast="36" xr6:coauthVersionMax="36" xr10:uidLastSave="{00000000-0000-0000-0000-000000000000}"/>
  <bookViews>
    <workbookView xWindow="0" yWindow="0" windowWidth="20490" windowHeight="6945" firstSheet="1" activeTab="1" xr2:uid="{00000000-000D-0000-FFFF-FFFF00000000}"/>
  </bookViews>
  <sheets>
    <sheet name="BOARD" sheetId="1" state="hidden" r:id="rId1"/>
    <sheet name="FINAL" sheetId="3" r:id="rId2"/>
  </sheets>
  <definedNames>
    <definedName name="_xlnm.Print_Area" localSheetId="0">BOARD!$A$1:$M$80</definedName>
    <definedName name="_xlnm.Print_Area" localSheetId="1">FINAL!$A$1:$M$85</definedName>
    <definedName name="_xlnm.Print_Titles" localSheetId="0">BOARD!$1:$3</definedName>
    <definedName name="_xlnm.Print_Titles" localSheetId="1">FINAL!$1:$2</definedName>
    <definedName name="Z_2B8736D1_5F3B_3D4A_91DE_6E29D2625834_.wvu.PrintTitles" localSheetId="0">BOARD!$1:$3</definedName>
    <definedName name="Z_5222FAC2_1D9B_4813_B3DD_AA19D2973719_.wvu.PrintTitles" localSheetId="0">BOARD!$1:$3</definedName>
    <definedName name="Z_96947BFF_2B3E_4222_AB39_56A9576EB5CD_.wvu.PrintTitles" localSheetId="0">BOARD!$1:$3</definedName>
  </definedNames>
  <calcPr calcId="191029"/>
</workbook>
</file>

<file path=xl/calcChain.xml><?xml version="1.0" encoding="utf-8"?>
<calcChain xmlns="http://schemas.openxmlformats.org/spreadsheetml/2006/main">
  <c r="M79" i="3" l="1"/>
  <c r="H78" i="3" l="1"/>
  <c r="H77" i="3"/>
  <c r="H72" i="3"/>
  <c r="H71" i="3"/>
  <c r="H63" i="3"/>
  <c r="H62" i="3"/>
  <c r="H59" i="3"/>
  <c r="H58" i="3"/>
  <c r="H47" i="3"/>
  <c r="H46" i="3"/>
  <c r="H6" i="3"/>
  <c r="H7" i="3"/>
  <c r="M43" i="3" l="1"/>
  <c r="H43" i="3"/>
  <c r="M42" i="3"/>
  <c r="H42" i="3"/>
  <c r="M12" i="3"/>
  <c r="H12" i="3"/>
  <c r="M11" i="3"/>
  <c r="H11" i="3"/>
  <c r="M7" i="3" l="1"/>
  <c r="M16" i="3"/>
  <c r="M17" i="3"/>
  <c r="M38" i="3"/>
  <c r="M54" i="3"/>
  <c r="M63" i="3"/>
  <c r="M62" i="3"/>
  <c r="M61" i="3"/>
  <c r="M57" i="3"/>
  <c r="M56" i="3"/>
  <c r="M32" i="3"/>
  <c r="M31" i="3"/>
  <c r="M29" i="3"/>
  <c r="M28" i="3"/>
  <c r="M18" i="3"/>
  <c r="M15" i="3"/>
  <c r="M14" i="3"/>
  <c r="M13" i="3"/>
  <c r="M10" i="3"/>
  <c r="M9" i="3"/>
  <c r="M8" i="3"/>
  <c r="M4" i="3"/>
  <c r="M5" i="3"/>
  <c r="F67" i="3" l="1"/>
  <c r="H67" i="3" s="1"/>
  <c r="M67" i="3" s="1"/>
  <c r="C71" i="3" l="1"/>
  <c r="H65" i="3"/>
  <c r="M65" i="3" s="1"/>
  <c r="F66" i="3"/>
  <c r="H66" i="3" s="1"/>
  <c r="M66" i="3" s="1"/>
  <c r="F65" i="3"/>
  <c r="F85" i="3" l="1"/>
  <c r="H85" i="3" s="1"/>
  <c r="M85" i="3" s="1"/>
  <c r="F84" i="3"/>
  <c r="H84" i="3" s="1"/>
  <c r="M84" i="3" s="1"/>
  <c r="F83" i="3"/>
  <c r="H83" i="3" s="1"/>
  <c r="M83" i="3" s="1"/>
  <c r="F82" i="3"/>
  <c r="H82" i="3" s="1"/>
  <c r="M82" i="3" s="1"/>
  <c r="F81" i="3"/>
  <c r="H81" i="3" s="1"/>
  <c r="M81" i="3" s="1"/>
  <c r="F80" i="3"/>
  <c r="H80" i="3" s="1"/>
  <c r="M80" i="3" s="1"/>
  <c r="F78" i="3"/>
  <c r="F76" i="3"/>
  <c r="H76" i="3" s="1"/>
  <c r="M76" i="3" s="1"/>
  <c r="F75" i="3"/>
  <c r="H75" i="3" s="1"/>
  <c r="M75" i="3" s="1"/>
  <c r="F73" i="3"/>
  <c r="H73" i="3" s="1"/>
  <c r="M73" i="3" s="1"/>
  <c r="F70" i="3"/>
  <c r="H70" i="3" s="1"/>
  <c r="M70" i="3" s="1"/>
  <c r="C72" i="3" s="1"/>
  <c r="F72" i="3" s="1"/>
  <c r="F69" i="3"/>
  <c r="H69" i="3" s="1"/>
  <c r="M69" i="3" s="1"/>
  <c r="F64" i="3"/>
  <c r="H64" i="3" s="1"/>
  <c r="M64" i="3" s="1"/>
  <c r="C61" i="3"/>
  <c r="F60" i="3"/>
  <c r="H60" i="3" s="1"/>
  <c r="M60" i="3" s="1"/>
  <c r="C57" i="3"/>
  <c r="F57" i="3" s="1"/>
  <c r="H57" i="3" s="1"/>
  <c r="F56" i="3"/>
  <c r="H56" i="3" s="1"/>
  <c r="F54" i="3"/>
  <c r="H54" i="3" s="1"/>
  <c r="F53" i="3"/>
  <c r="H53" i="3" s="1"/>
  <c r="M53" i="3" s="1"/>
  <c r="F52" i="3"/>
  <c r="H52" i="3" s="1"/>
  <c r="M52" i="3" s="1"/>
  <c r="F51" i="3"/>
  <c r="H51" i="3" s="1"/>
  <c r="M51" i="3" s="1"/>
  <c r="F50" i="3"/>
  <c r="H50" i="3" s="1"/>
  <c r="M50" i="3" s="1"/>
  <c r="F49" i="3"/>
  <c r="H49" i="3" s="1"/>
  <c r="M49" i="3" s="1"/>
  <c r="F48" i="3"/>
  <c r="H48" i="3" s="1"/>
  <c r="M48" i="3" s="1"/>
  <c r="F45" i="3"/>
  <c r="H45" i="3" s="1"/>
  <c r="M45" i="3" s="1"/>
  <c r="F44" i="3"/>
  <c r="H44" i="3" s="1"/>
  <c r="M44" i="3" s="1"/>
  <c r="F41" i="3"/>
  <c r="H41" i="3" s="1"/>
  <c r="M41" i="3" s="1"/>
  <c r="F40" i="3"/>
  <c r="H40" i="3" s="1"/>
  <c r="M40" i="3" s="1"/>
  <c r="F39" i="3"/>
  <c r="H39" i="3" s="1"/>
  <c r="M39" i="3" s="1"/>
  <c r="F35" i="3"/>
  <c r="H35" i="3" s="1"/>
  <c r="M35" i="3" s="1"/>
  <c r="F34" i="3"/>
  <c r="H34" i="3" s="1"/>
  <c r="M34" i="3" s="1"/>
  <c r="E32" i="3"/>
  <c r="F32" i="3" s="1"/>
  <c r="H32" i="3" s="1"/>
  <c r="E31" i="3"/>
  <c r="F31" i="3" s="1"/>
  <c r="H31" i="3" s="1"/>
  <c r="F30" i="3"/>
  <c r="H30" i="3" s="1"/>
  <c r="M30" i="3" s="1"/>
  <c r="E29" i="3"/>
  <c r="F29" i="3" s="1"/>
  <c r="H29" i="3" s="1"/>
  <c r="E28" i="3"/>
  <c r="F28" i="3" s="1"/>
  <c r="H28" i="3" s="1"/>
  <c r="F27" i="3"/>
  <c r="H27" i="3" s="1"/>
  <c r="M27" i="3" s="1"/>
  <c r="F26" i="3"/>
  <c r="H26" i="3" s="1"/>
  <c r="M26" i="3" s="1"/>
  <c r="F25" i="3"/>
  <c r="H25" i="3" s="1"/>
  <c r="M25" i="3" s="1"/>
  <c r="F24" i="3"/>
  <c r="H24" i="3" s="1"/>
  <c r="M24" i="3" s="1"/>
  <c r="F23" i="3"/>
  <c r="H23" i="3" s="1"/>
  <c r="M23" i="3" s="1"/>
  <c r="F22" i="3"/>
  <c r="H22" i="3" s="1"/>
  <c r="M22" i="3" s="1"/>
  <c r="F21" i="3"/>
  <c r="H21" i="3" s="1"/>
  <c r="M21" i="3" s="1"/>
  <c r="F20" i="3"/>
  <c r="H20" i="3" s="1"/>
  <c r="M20" i="3" s="1"/>
  <c r="F19" i="3"/>
  <c r="H19" i="3" s="1"/>
  <c r="M19" i="3" s="1"/>
  <c r="E18" i="3"/>
  <c r="F18" i="3" s="1"/>
  <c r="H18" i="3" s="1"/>
  <c r="C16" i="3"/>
  <c r="C17" i="3" s="1"/>
  <c r="E15" i="3"/>
  <c r="F15" i="3" s="1"/>
  <c r="H15" i="3" s="1"/>
  <c r="E14" i="3"/>
  <c r="F14" i="3" s="1"/>
  <c r="H14" i="3" s="1"/>
  <c r="F13" i="3"/>
  <c r="H13" i="3" s="1"/>
  <c r="E10" i="3"/>
  <c r="F10" i="3" s="1"/>
  <c r="H10" i="3" s="1"/>
  <c r="E9" i="3"/>
  <c r="F9" i="3" s="1"/>
  <c r="H9" i="3" s="1"/>
  <c r="E8" i="3"/>
  <c r="F8" i="3" s="1"/>
  <c r="H8" i="3" s="1"/>
  <c r="E5" i="3"/>
  <c r="F5" i="3" s="1"/>
  <c r="H5" i="3" s="1"/>
  <c r="E4" i="3"/>
  <c r="F4" i="3" s="1"/>
  <c r="H4" i="3" s="1"/>
  <c r="M72" i="3" l="1"/>
  <c r="C59" i="3"/>
  <c r="C58" i="3"/>
  <c r="F58" i="3" s="1"/>
  <c r="M58" i="3" s="1"/>
  <c r="C47" i="3"/>
  <c r="F47" i="3" s="1"/>
  <c r="C46" i="3"/>
  <c r="F46" i="3" s="1"/>
  <c r="C37" i="3"/>
  <c r="F37" i="3" s="1"/>
  <c r="C36" i="3"/>
  <c r="F36" i="3" s="1"/>
  <c r="H17" i="3"/>
  <c r="H16" i="3"/>
  <c r="C7" i="3"/>
  <c r="F7" i="3" s="1"/>
  <c r="C6" i="3"/>
  <c r="F6" i="3" s="1"/>
  <c r="F17" i="3"/>
  <c r="F16" i="3"/>
  <c r="F61" i="3"/>
  <c r="H61" i="3" s="1"/>
  <c r="F71" i="3"/>
  <c r="F77" i="3"/>
  <c r="M77" i="3" s="1"/>
  <c r="M71" i="3" l="1"/>
  <c r="C62" i="3"/>
  <c r="F62" i="3" s="1"/>
  <c r="C63" i="3"/>
  <c r="M47" i="3"/>
  <c r="M46" i="3"/>
  <c r="H37" i="3"/>
  <c r="M37" i="3" s="1"/>
  <c r="H36" i="3"/>
  <c r="M36" i="3" s="1"/>
  <c r="F59" i="3"/>
  <c r="M59" i="3" s="1"/>
  <c r="F63" i="3" l="1"/>
  <c r="E31" i="1"/>
  <c r="E30" i="1"/>
  <c r="E28" i="1"/>
  <c r="E27" i="1"/>
  <c r="E17" i="1"/>
  <c r="E16" i="1"/>
  <c r="E15" i="1"/>
  <c r="E14" i="1"/>
  <c r="E13" i="1"/>
  <c r="E6" i="1"/>
  <c r="E7" i="1"/>
  <c r="E8" i="1"/>
  <c r="E9" i="1"/>
  <c r="E10" i="1"/>
  <c r="E11" i="1"/>
  <c r="E5" i="1"/>
  <c r="C58" i="1" l="1"/>
  <c r="C59" i="1" s="1"/>
  <c r="C60" i="1" l="1"/>
  <c r="F60" i="1" s="1"/>
  <c r="H60" i="1" s="1"/>
  <c r="M60" i="1" s="1"/>
  <c r="F59" i="1"/>
  <c r="H59" i="1" s="1"/>
  <c r="M59" i="1" s="1"/>
  <c r="F76" i="1"/>
  <c r="H76" i="1" s="1"/>
  <c r="C66" i="1" l="1"/>
  <c r="H6" i="1"/>
  <c r="M6" i="1" s="1"/>
  <c r="H12" i="1"/>
  <c r="H29" i="1"/>
  <c r="H30" i="1"/>
  <c r="M30" i="1" s="1"/>
  <c r="H44" i="1"/>
  <c r="M44" i="1" s="1"/>
  <c r="H49" i="1"/>
  <c r="H50" i="1"/>
  <c r="M50" i="1" s="1"/>
  <c r="F49" i="1"/>
  <c r="F50" i="1"/>
  <c r="F51" i="1"/>
  <c r="H51" i="1" s="1"/>
  <c r="M51" i="1" s="1"/>
  <c r="F27" i="1"/>
  <c r="H27" i="1" s="1"/>
  <c r="M27" i="1" s="1"/>
  <c r="F28" i="1"/>
  <c r="H28" i="1" s="1"/>
  <c r="M28" i="1" s="1"/>
  <c r="F29" i="1"/>
  <c r="F30" i="1"/>
  <c r="F31" i="1"/>
  <c r="H31" i="1" s="1"/>
  <c r="M31" i="1" s="1"/>
  <c r="F33" i="1"/>
  <c r="H33" i="1" s="1"/>
  <c r="M33" i="1" s="1"/>
  <c r="F34" i="1"/>
  <c r="H34" i="1" s="1"/>
  <c r="M34" i="1" s="1"/>
  <c r="F37" i="1"/>
  <c r="H37" i="1" s="1"/>
  <c r="M37" i="1" s="1"/>
  <c r="F38" i="1"/>
  <c r="H38" i="1" s="1"/>
  <c r="M38" i="1" s="1"/>
  <c r="F39" i="1"/>
  <c r="H39" i="1" s="1"/>
  <c r="M39" i="1" s="1"/>
  <c r="F40" i="1"/>
  <c r="H40" i="1" s="1"/>
  <c r="M40" i="1" s="1"/>
  <c r="F41" i="1"/>
  <c r="H41" i="1" s="1"/>
  <c r="M41" i="1" s="1"/>
  <c r="F44" i="1"/>
  <c r="F45" i="1"/>
  <c r="H45" i="1" s="1"/>
  <c r="M45" i="1" s="1"/>
  <c r="F46" i="1"/>
  <c r="H46" i="1" s="1"/>
  <c r="M46" i="1" s="1"/>
  <c r="F6" i="1"/>
  <c r="F9" i="1"/>
  <c r="H9" i="1" s="1"/>
  <c r="M9" i="1" s="1"/>
  <c r="F10" i="1"/>
  <c r="H10" i="1" s="1"/>
  <c r="M10" i="1" s="1"/>
  <c r="F11" i="1"/>
  <c r="H11" i="1" s="1"/>
  <c r="M11" i="1" s="1"/>
  <c r="F12" i="1"/>
  <c r="F13" i="1"/>
  <c r="H13" i="1" s="1"/>
  <c r="M13" i="1" s="1"/>
  <c r="F14" i="1"/>
  <c r="H14" i="1" s="1"/>
  <c r="M14" i="1" s="1"/>
  <c r="F17" i="1"/>
  <c r="H17" i="1" s="1"/>
  <c r="M17" i="1" s="1"/>
  <c r="F18" i="1"/>
  <c r="H18" i="1" s="1"/>
  <c r="F19" i="1"/>
  <c r="H19" i="1" s="1"/>
  <c r="F20" i="1"/>
  <c r="H20" i="1" s="1"/>
  <c r="F5" i="1"/>
  <c r="H5" i="1" s="1"/>
  <c r="M5" i="1" s="1"/>
  <c r="F58" i="1"/>
  <c r="H58" i="1" s="1"/>
  <c r="M58" i="1" s="1"/>
  <c r="M74" i="1" l="1"/>
  <c r="M64" i="1"/>
  <c r="M57" i="1"/>
  <c r="M29" i="1"/>
  <c r="M26" i="1"/>
  <c r="M25" i="1"/>
  <c r="M24" i="1"/>
  <c r="M20" i="1"/>
  <c r="M19" i="1"/>
  <c r="M18" i="1"/>
  <c r="M12" i="1"/>
  <c r="C7" i="1"/>
  <c r="F7" i="1" s="1"/>
  <c r="H7" i="1" s="1"/>
  <c r="M7" i="1" s="1"/>
  <c r="C15" i="1"/>
  <c r="F21" i="1"/>
  <c r="H21" i="1" s="1"/>
  <c r="M21" i="1" s="1"/>
  <c r="F22" i="1"/>
  <c r="H22" i="1" s="1"/>
  <c r="M22" i="1" s="1"/>
  <c r="F23" i="1"/>
  <c r="H23" i="1" s="1"/>
  <c r="M23" i="1" s="1"/>
  <c r="F24" i="1"/>
  <c r="H24" i="1" s="1"/>
  <c r="F25" i="1"/>
  <c r="H25" i="1" s="1"/>
  <c r="F26" i="1"/>
  <c r="H26" i="1" s="1"/>
  <c r="C35" i="1"/>
  <c r="F35" i="1" s="1"/>
  <c r="H35" i="1" s="1"/>
  <c r="M35" i="1" s="1"/>
  <c r="C42" i="1"/>
  <c r="F42" i="1" s="1"/>
  <c r="H42" i="1" s="1"/>
  <c r="M42" i="1" s="1"/>
  <c r="F47" i="1"/>
  <c r="H47" i="1" s="1"/>
  <c r="M47" i="1" s="1"/>
  <c r="F48" i="1"/>
  <c r="H48" i="1" s="1"/>
  <c r="M48" i="1" s="1"/>
  <c r="F53" i="1"/>
  <c r="H53" i="1" s="1"/>
  <c r="M53" i="1" s="1"/>
  <c r="C54" i="1"/>
  <c r="F57" i="1"/>
  <c r="H57" i="1" s="1"/>
  <c r="F61" i="1"/>
  <c r="H61" i="1" s="1"/>
  <c r="M61" i="1" s="1"/>
  <c r="F62" i="1"/>
  <c r="H62" i="1" s="1"/>
  <c r="M62" i="1" s="1"/>
  <c r="F64" i="1"/>
  <c r="H64" i="1" s="1"/>
  <c r="F65" i="1"/>
  <c r="H65" i="1" s="1"/>
  <c r="M65" i="1" s="1"/>
  <c r="C67" i="1"/>
  <c r="F68" i="1"/>
  <c r="H68" i="1" s="1"/>
  <c r="M68" i="1" s="1"/>
  <c r="F70" i="1"/>
  <c r="H70" i="1" s="1"/>
  <c r="M70" i="1" s="1"/>
  <c r="F71" i="1"/>
  <c r="H71" i="1" s="1"/>
  <c r="M71" i="1" s="1"/>
  <c r="C72" i="1"/>
  <c r="F72" i="1" s="1"/>
  <c r="H72" i="1" s="1"/>
  <c r="F74" i="1"/>
  <c r="H74" i="1" s="1"/>
  <c r="F75" i="1"/>
  <c r="H75" i="1" s="1"/>
  <c r="M75" i="1" s="1"/>
  <c r="F77" i="1"/>
  <c r="H77" i="1" s="1"/>
  <c r="M77" i="1" s="1"/>
  <c r="F78" i="1"/>
  <c r="H78" i="1" s="1"/>
  <c r="M78" i="1" s="1"/>
  <c r="F79" i="1"/>
  <c r="H79" i="1" s="1"/>
  <c r="M79" i="1" s="1"/>
  <c r="F80" i="1"/>
  <c r="H80" i="1" s="1"/>
  <c r="M80" i="1" s="1"/>
  <c r="C16" i="1" l="1"/>
  <c r="F16" i="1" s="1"/>
  <c r="H16" i="1" s="1"/>
  <c r="M16" i="1" s="1"/>
  <c r="F15" i="1"/>
  <c r="H15" i="1" s="1"/>
  <c r="M15" i="1" s="1"/>
  <c r="C36" i="1"/>
  <c r="F36" i="1" s="1"/>
  <c r="H36" i="1" s="1"/>
  <c r="M36" i="1" s="1"/>
  <c r="C43" i="1"/>
  <c r="F43" i="1" s="1"/>
  <c r="H43" i="1" s="1"/>
  <c r="M43" i="1" s="1"/>
  <c r="C8" i="1"/>
  <c r="F8" i="1" s="1"/>
  <c r="H8" i="1" s="1"/>
  <c r="M8" i="1" s="1"/>
  <c r="C55" i="1"/>
  <c r="F54" i="1"/>
  <c r="H54" i="1" s="1"/>
  <c r="M54" i="1" s="1"/>
  <c r="M72" i="1"/>
  <c r="M66" i="1"/>
  <c r="F67" i="1"/>
  <c r="H67" i="1" s="1"/>
  <c r="M67" i="1" s="1"/>
  <c r="C73" i="1"/>
  <c r="F66" i="1"/>
  <c r="H66" i="1" s="1"/>
  <c r="C56" i="1" l="1"/>
  <c r="F55" i="1"/>
  <c r="H55" i="1" s="1"/>
  <c r="M55" i="1" s="1"/>
  <c r="F56" i="1"/>
  <c r="H56" i="1" s="1"/>
  <c r="M56" i="1" s="1"/>
  <c r="F73" i="1"/>
  <c r="H73" i="1" s="1"/>
  <c r="M73" i="1" s="1"/>
  <c r="M6" i="3"/>
  <c r="M78" i="3"/>
</calcChain>
</file>

<file path=xl/sharedStrings.xml><?xml version="1.0" encoding="utf-8"?>
<sst xmlns="http://schemas.openxmlformats.org/spreadsheetml/2006/main" count="327" uniqueCount="88">
  <si>
    <t>Figure 22 TAC §102.1</t>
  </si>
  <si>
    <t>Peer Assistance</t>
  </si>
  <si>
    <t>Patient Protection</t>
  </si>
  <si>
    <t>DENTIST</t>
  </si>
  <si>
    <t>Application by Exam</t>
  </si>
  <si>
    <t>Licensure by Credentials</t>
  </si>
  <si>
    <t>Temporary Licensure by Credentials</t>
  </si>
  <si>
    <t>Provisional License</t>
  </si>
  <si>
    <t>Faculty Initial Application</t>
  </si>
  <si>
    <t>Conversion Fee - Faculty to Full Privilege</t>
  </si>
  <si>
    <t>Level 1 Permit</t>
  </si>
  <si>
    <t>Level 2 Permit</t>
  </si>
  <si>
    <t>Level 3 Permit</t>
  </si>
  <si>
    <t>Level 4 Permit</t>
  </si>
  <si>
    <t>Level 2 Permit Renewal</t>
  </si>
  <si>
    <t>Level 3 Permit Renewal</t>
  </si>
  <si>
    <t>Level 4 Permit Renewal</t>
  </si>
  <si>
    <t>Application to Reactivate a Retired License</t>
  </si>
  <si>
    <t>Reinstatement of a Canceled Dental License</t>
  </si>
  <si>
    <t>Duplicate License / Renewal</t>
  </si>
  <si>
    <t>Conversion Fee - Full Privilege to Faculty</t>
  </si>
  <si>
    <t>Conversion Fee - Temporary Licensure by Credentials to Full Privilege</t>
  </si>
  <si>
    <t>DENTAL HYGIENIST</t>
  </si>
  <si>
    <t xml:space="preserve">Reinstatement of a Canceled Dental Hygiene License </t>
  </si>
  <si>
    <t>Nitrous Oxide Monitoring Duplicate Certificate</t>
  </si>
  <si>
    <t>DENTAL ASSISTANT</t>
  </si>
  <si>
    <t>Initial Application</t>
  </si>
  <si>
    <t>Nitrous Oxide  Monitoring Duplicate Certificate</t>
  </si>
  <si>
    <t>DENTAL LABORATORIES</t>
  </si>
  <si>
    <t>Application</t>
  </si>
  <si>
    <t>Duplicate Certificate</t>
  </si>
  <si>
    <t>OTHER</t>
  </si>
  <si>
    <t>Mobile Application</t>
  </si>
  <si>
    <t>Duplicate Certificate Mobile Certificate</t>
  </si>
  <si>
    <t>Dentist Intern / Resident Prescription Privileges</t>
  </si>
  <si>
    <t>Jurisprudence</t>
  </si>
  <si>
    <t>Licensure Verification with Seal</t>
  </si>
  <si>
    <t>Criminal History Evaluation</t>
  </si>
  <si>
    <t>Board Scores</t>
  </si>
  <si>
    <t xml:space="preserve"> </t>
  </si>
  <si>
    <t>83rd Leg HB 3201</t>
  </si>
  <si>
    <t>Board Fee</t>
  </si>
  <si>
    <t>Total Fee</t>
  </si>
  <si>
    <t>Nitrous Level 1 Permit Renewal</t>
  </si>
  <si>
    <t>Temporary Licensure by Credentials renewal</t>
  </si>
  <si>
    <t xml:space="preserve">Nitrous Oxide Monitoring Renewal </t>
  </si>
  <si>
    <t>Renewal</t>
  </si>
  <si>
    <t>Renewal - Late 1 to 90 days</t>
  </si>
  <si>
    <t>Renewal - Late 91 to 365 days</t>
  </si>
  <si>
    <r>
      <t>Nitrous</t>
    </r>
    <r>
      <rPr>
        <strike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Oxide Permit</t>
    </r>
  </si>
  <si>
    <t>Mobile Renewal</t>
  </si>
  <si>
    <t>Mobile Renewal - 1 to 90 days</t>
  </si>
  <si>
    <t>Mobile Renewal - 91 to 365 days</t>
  </si>
  <si>
    <t xml:space="preserve">SCHEDULE OF FEES Fiscal Year 2020 </t>
  </si>
  <si>
    <t xml:space="preserve">Texas Online </t>
  </si>
  <si>
    <t>NPDB</t>
  </si>
  <si>
    <t xml:space="preserve">PMP  </t>
  </si>
  <si>
    <t>Fiscal Year 2021</t>
  </si>
  <si>
    <t>Effective October 2020</t>
  </si>
  <si>
    <r>
      <rPr>
        <strike/>
        <sz val="11"/>
        <color rgb="FF000000"/>
        <rFont val="Arial"/>
        <family val="2"/>
      </rPr>
      <t xml:space="preserve">7 </t>
    </r>
    <r>
      <rPr>
        <u/>
        <sz val="11"/>
        <color rgb="FF000000"/>
        <rFont val="Arial"/>
        <family val="2"/>
      </rPr>
      <t>$10</t>
    </r>
  </si>
  <si>
    <t>TSBDE</t>
  </si>
  <si>
    <r>
      <rPr>
        <strike/>
        <sz val="11"/>
        <color rgb="FF000000"/>
        <rFont val="Arial"/>
        <family val="2"/>
      </rPr>
      <t xml:space="preserve">19 </t>
    </r>
    <r>
      <rPr>
        <u/>
        <sz val="11"/>
        <color rgb="FF000000"/>
        <rFont val="Arial"/>
        <family val="2"/>
      </rPr>
      <t>$15</t>
    </r>
  </si>
  <si>
    <t>THESE ARE FEES IN RULE.  Only changed with Board approval.</t>
  </si>
  <si>
    <t xml:space="preserve">THESE FEES ARE OUT OF RULE.  The agency is requesting Peer Assistance to be taken out of rule.  </t>
  </si>
  <si>
    <t>Faculty Renewal</t>
  </si>
  <si>
    <t>Faculty Renewal - Late 1 to 90 days</t>
  </si>
  <si>
    <t>Faculty Renewal - Late 91 to 365 days</t>
  </si>
  <si>
    <t>Nitrous Oxide Monitoring Application</t>
  </si>
  <si>
    <t>Jurisprudence - Anesthesia</t>
  </si>
  <si>
    <r>
      <rPr>
        <strike/>
        <sz val="11"/>
        <color rgb="FF000000"/>
        <rFont val="Arial"/>
        <family val="2"/>
      </rPr>
      <t xml:space="preserve">2 </t>
    </r>
    <r>
      <rPr>
        <u/>
        <sz val="11"/>
        <color rgb="FF000000"/>
        <rFont val="Arial"/>
        <family val="2"/>
      </rPr>
      <t>$4</t>
    </r>
  </si>
  <si>
    <r>
      <rPr>
        <strike/>
        <sz val="11"/>
        <color rgb="FF000000"/>
        <rFont val="Arial"/>
        <family val="2"/>
      </rPr>
      <t xml:space="preserve">10 </t>
    </r>
    <r>
      <rPr>
        <u/>
        <sz val="11"/>
        <color rgb="FF000000"/>
        <rFont val="Arial"/>
        <family val="2"/>
      </rPr>
      <t>$20</t>
    </r>
  </si>
  <si>
    <t>duplicate to line 57</t>
  </si>
  <si>
    <r>
      <t>Renewal - Late 9</t>
    </r>
    <r>
      <rPr>
        <strike/>
        <sz val="11"/>
        <color rgb="FF000000"/>
        <rFont val="Arial"/>
        <family val="2"/>
      </rPr>
      <t>0</t>
    </r>
    <r>
      <rPr>
        <u/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 to 365 days</t>
    </r>
  </si>
  <si>
    <t>Nitrous Oxide Monitoring Late 1 to 90 days</t>
  </si>
  <si>
    <t>Nitrous Oxide Monitoring Late 91 to 365 days</t>
  </si>
  <si>
    <t>DELETE per Henderson</t>
  </si>
  <si>
    <t xml:space="preserve"> Texas State Board of Dental Examiners</t>
  </si>
  <si>
    <t>RDA Course Provider Fee</t>
  </si>
  <si>
    <t>Local Infiltration Anesthesia</t>
  </si>
  <si>
    <t>Application to Reactivate a Retired Registration</t>
  </si>
  <si>
    <t>Temporary Licensure by Credentials Renewal</t>
  </si>
  <si>
    <t>Reinstatement of a Cancelled Registration</t>
  </si>
  <si>
    <t>Renewal - Late 91 to 364 days</t>
  </si>
  <si>
    <t>Faculty Renewal - Late 91 to 364 days</t>
  </si>
  <si>
    <t>Nitrous Oxide Monitoring Late 91 to 364 days</t>
  </si>
  <si>
    <r>
      <t>Renewal - Late 9</t>
    </r>
    <r>
      <rPr>
        <u/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 to 364 days</t>
    </r>
  </si>
  <si>
    <t>Mobile Renewal - 91 to 364 days</t>
  </si>
  <si>
    <t>Continuing Education Course Provider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</si>
</sst>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rgb="FF000000"/>
      <name val="Calibri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u/>
      <sz val="11"/>
      <color rgb="FF000000"/>
      <name val="Arial"/>
      <family val="2"/>
    </font>
    <font>
      <strike/>
      <sz val="11"/>
      <color rgb="FF000000"/>
      <name val="Arial"/>
      <family val="2"/>
    </font>
    <font>
      <sz val="9"/>
      <color rgb="FF000000"/>
      <name val="Arial"/>
      <family val="2"/>
    </font>
    <font>
      <u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 applyFont="1" applyAlignment="1"/>
    <xf numFmtId="0" fontId="1" fillId="0" borderId="1" xfId="0" applyFont="1" applyFill="1" applyBorder="1" applyAlignment="1">
      <alignment horizontal="left" vertical="top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10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/>
    <xf numFmtId="164" fontId="1" fillId="0" borderId="1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164" fontId="3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top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/>
    </xf>
    <xf numFmtId="164" fontId="6" fillId="2" borderId="15" xfId="0" applyNumberFormat="1" applyFont="1" applyFill="1" applyBorder="1" applyAlignment="1">
      <alignment horizontal="left" vertical="center" wrapText="1"/>
    </xf>
    <xf numFmtId="164" fontId="1" fillId="2" borderId="19" xfId="0" applyNumberFormat="1" applyFont="1" applyFill="1" applyBorder="1" applyAlignment="1">
      <alignment horizontal="left" vertical="center" wrapText="1"/>
    </xf>
    <xf numFmtId="44" fontId="1" fillId="0" borderId="10" xfId="0" applyNumberFormat="1" applyFont="1" applyFill="1" applyBorder="1" applyAlignment="1">
      <alignment horizontal="center" vertical="center"/>
    </xf>
    <xf numFmtId="44" fontId="1" fillId="0" borderId="18" xfId="0" applyNumberFormat="1" applyFont="1" applyFill="1" applyBorder="1" applyAlignment="1">
      <alignment horizontal="center" vertical="center"/>
    </xf>
    <xf numFmtId="164" fontId="1" fillId="2" borderId="19" xfId="0" applyNumberFormat="1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center" vertical="center"/>
    </xf>
    <xf numFmtId="44" fontId="1" fillId="0" borderId="18" xfId="0" applyNumberFormat="1" applyFont="1" applyFill="1" applyBorder="1" applyAlignment="1">
      <alignment horizontal="center" vertical="center" wrapText="1"/>
    </xf>
    <xf numFmtId="44" fontId="4" fillId="0" borderId="10" xfId="0" applyNumberFormat="1" applyFont="1" applyFill="1" applyBorder="1" applyAlignment="1">
      <alignment horizontal="center" vertical="center"/>
    </xf>
    <xf numFmtId="164" fontId="7" fillId="2" borderId="19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44" fontId="1" fillId="0" borderId="11" xfId="0" applyNumberFormat="1" applyFont="1" applyFill="1" applyBorder="1" applyAlignment="1">
      <alignment horizontal="center" vertical="center"/>
    </xf>
    <xf numFmtId="44" fontId="1" fillId="0" borderId="1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/>
    <xf numFmtId="0" fontId="1" fillId="0" borderId="20" xfId="0" applyFont="1" applyFill="1" applyBorder="1" applyAlignment="1">
      <alignment horizontal="left" vertical="top"/>
    </xf>
    <xf numFmtId="0" fontId="1" fillId="0" borderId="21" xfId="0" applyFont="1" applyFill="1" applyBorder="1" applyAlignment="1">
      <alignment horizontal="left" vertical="top"/>
    </xf>
    <xf numFmtId="0" fontId="4" fillId="0" borderId="21" xfId="0" applyFont="1" applyFill="1" applyBorder="1" applyAlignment="1">
      <alignment horizontal="left" vertical="top"/>
    </xf>
    <xf numFmtId="0" fontId="1" fillId="0" borderId="22" xfId="0" applyFont="1" applyFill="1" applyBorder="1" applyAlignment="1">
      <alignment horizontal="left" vertical="top"/>
    </xf>
    <xf numFmtId="0" fontId="1" fillId="0" borderId="23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/>
    </xf>
    <xf numFmtId="164" fontId="1" fillId="0" borderId="9" xfId="0" applyNumberFormat="1" applyFont="1" applyFill="1" applyBorder="1" applyAlignment="1">
      <alignment horizontal="center" vertical="center"/>
    </xf>
    <xf numFmtId="164" fontId="1" fillId="0" borderId="1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vertical="center" wrapText="1"/>
    </xf>
    <xf numFmtId="164" fontId="1" fillId="3" borderId="18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3" borderId="18" xfId="0" applyNumberFormat="1" applyFont="1" applyFill="1" applyBorder="1" applyAlignment="1">
      <alignment horizontal="center" vertical="center" wrapText="1"/>
    </xf>
    <xf numFmtId="8" fontId="7" fillId="4" borderId="10" xfId="0" applyNumberFormat="1" applyFont="1" applyFill="1" applyBorder="1" applyAlignment="1">
      <alignment horizontal="center" vertical="center"/>
    </xf>
    <xf numFmtId="44" fontId="1" fillId="4" borderId="18" xfId="0" applyNumberFormat="1" applyFont="1" applyFill="1" applyBorder="1" applyAlignment="1">
      <alignment horizontal="center" vertical="center" wrapText="1"/>
    </xf>
    <xf numFmtId="44" fontId="1" fillId="3" borderId="10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164" fontId="1" fillId="4" borderId="10" xfId="0" applyNumberFormat="1" applyFont="1" applyFill="1" applyBorder="1" applyAlignment="1">
      <alignment horizontal="center" vertical="center" wrapText="1"/>
    </xf>
    <xf numFmtId="44" fontId="1" fillId="4" borderId="10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/>
    <xf numFmtId="0" fontId="4" fillId="0" borderId="0" xfId="0" applyFont="1" applyFill="1" applyAlignment="1">
      <alignment horizontal="left" vertical="top"/>
    </xf>
    <xf numFmtId="164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164" fontId="1" fillId="3" borderId="0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 wrapText="1"/>
    </xf>
    <xf numFmtId="164" fontId="1" fillId="3" borderId="10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vertical="center"/>
    </xf>
    <xf numFmtId="0" fontId="5" fillId="0" borderId="21" xfId="0" applyFont="1" applyFill="1" applyBorder="1" applyAlignment="1">
      <alignment horizontal="left" vertical="top"/>
    </xf>
    <xf numFmtId="44" fontId="5" fillId="3" borderId="18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/>
    <xf numFmtId="44" fontId="1" fillId="3" borderId="18" xfId="0" applyNumberFormat="1" applyFont="1" applyFill="1" applyBorder="1" applyAlignment="1">
      <alignment horizontal="center" vertical="center" wrapText="1"/>
    </xf>
    <xf numFmtId="44" fontId="1" fillId="0" borderId="27" xfId="0" applyNumberFormat="1" applyFont="1" applyFill="1" applyBorder="1" applyAlignment="1">
      <alignment horizontal="left" vertical="center"/>
    </xf>
    <xf numFmtId="164" fontId="1" fillId="0" borderId="3" xfId="0" applyNumberFormat="1" applyFont="1" applyFill="1" applyBorder="1" applyAlignment="1">
      <alignment horizontal="left" vertical="center"/>
    </xf>
    <xf numFmtId="44" fontId="1" fillId="0" borderId="28" xfId="0" applyNumberFormat="1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left" vertical="top"/>
    </xf>
    <xf numFmtId="0" fontId="1" fillId="0" borderId="25" xfId="0" applyFont="1" applyFill="1" applyBorder="1" applyAlignment="1">
      <alignment horizontal="left" vertical="top"/>
    </xf>
    <xf numFmtId="164" fontId="1" fillId="0" borderId="29" xfId="0" applyNumberFormat="1" applyFont="1" applyFill="1" applyBorder="1" applyAlignment="1">
      <alignment horizontal="left" vertical="center"/>
    </xf>
    <xf numFmtId="164" fontId="1" fillId="0" borderId="27" xfId="0" applyNumberFormat="1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vertical="center" wrapText="1"/>
    </xf>
    <xf numFmtId="44" fontId="1" fillId="0" borderId="11" xfId="0" applyNumberFormat="1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164" fontId="1" fillId="4" borderId="10" xfId="0" applyNumberFormat="1" applyFont="1" applyFill="1" applyBorder="1" applyAlignment="1">
      <alignment horizontal="center" vertical="center"/>
    </xf>
    <xf numFmtId="164" fontId="1" fillId="4" borderId="26" xfId="0" applyNumberFormat="1" applyFont="1" applyFill="1" applyBorder="1" applyAlignment="1">
      <alignment horizontal="center" vertical="center" wrapText="1"/>
    </xf>
    <xf numFmtId="164" fontId="1" fillId="4" borderId="0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10" xfId="0" applyNumberFormat="1" applyFont="1" applyFill="1" applyBorder="1" applyAlignment="1">
      <alignment horizontal="center" vertical="center" wrapText="1"/>
    </xf>
    <xf numFmtId="164" fontId="5" fillId="3" borderId="19" xfId="0" applyNumberFormat="1" applyFont="1" applyFill="1" applyBorder="1" applyAlignment="1">
      <alignment horizontal="center" vertical="center" wrapText="1"/>
    </xf>
    <xf numFmtId="164" fontId="5" fillId="3" borderId="10" xfId="0" applyNumberFormat="1" applyFont="1" applyFill="1" applyBorder="1" applyAlignment="1">
      <alignment horizontal="center" vertical="center"/>
    </xf>
    <xf numFmtId="44" fontId="5" fillId="3" borderId="10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 wrapText="1"/>
    </xf>
    <xf numFmtId="44" fontId="1" fillId="0" borderId="0" xfId="0" applyNumberFormat="1" applyFont="1" applyFill="1"/>
    <xf numFmtId="44" fontId="1" fillId="0" borderId="0" xfId="0" applyNumberFormat="1" applyFont="1" applyFill="1" applyAlignment="1"/>
    <xf numFmtId="44" fontId="1" fillId="0" borderId="9" xfId="0" applyNumberFormat="1" applyFont="1" applyFill="1" applyBorder="1" applyAlignment="1">
      <alignment horizontal="center" vertical="center" wrapText="1"/>
    </xf>
    <xf numFmtId="44" fontId="1" fillId="0" borderId="14" xfId="0" applyNumberFormat="1" applyFont="1" applyFill="1" applyBorder="1" applyAlignment="1">
      <alignment vertical="center" wrapText="1"/>
    </xf>
    <xf numFmtId="44" fontId="1" fillId="0" borderId="7" xfId="0" applyNumberFormat="1" applyFont="1" applyFill="1" applyBorder="1" applyAlignment="1">
      <alignment vertical="center" wrapText="1"/>
    </xf>
    <xf numFmtId="44" fontId="1" fillId="0" borderId="30" xfId="0" applyNumberFormat="1" applyFont="1" applyFill="1" applyBorder="1" applyAlignment="1">
      <alignment horizontal="center" vertical="center" wrapText="1"/>
    </xf>
    <xf numFmtId="44" fontId="1" fillId="0" borderId="0" xfId="0" applyNumberFormat="1" applyFont="1" applyFill="1" applyAlignment="1">
      <alignment wrapText="1"/>
    </xf>
    <xf numFmtId="44" fontId="1" fillId="0" borderId="24" xfId="0" applyNumberFormat="1" applyFont="1" applyFill="1" applyBorder="1" applyAlignment="1">
      <alignment horizontal="left" vertical="top"/>
    </xf>
    <xf numFmtId="44" fontId="1" fillId="0" borderId="25" xfId="0" applyNumberFormat="1" applyFont="1" applyFill="1" applyBorder="1" applyAlignment="1">
      <alignment horizontal="left" vertical="top"/>
    </xf>
    <xf numFmtId="44" fontId="1" fillId="0" borderId="29" xfId="0" applyNumberFormat="1" applyFont="1" applyFill="1" applyBorder="1" applyAlignment="1">
      <alignment horizontal="left" vertical="center"/>
    </xf>
    <xf numFmtId="44" fontId="1" fillId="0" borderId="3" xfId="0" applyNumberFormat="1" applyFont="1" applyFill="1" applyBorder="1" applyAlignment="1">
      <alignment horizontal="left" vertical="center"/>
    </xf>
    <xf numFmtId="44" fontId="1" fillId="0" borderId="27" xfId="0" applyNumberFormat="1" applyFont="1" applyFill="1" applyBorder="1" applyAlignment="1">
      <alignment horizontal="left" vertical="center" wrapText="1"/>
    </xf>
    <xf numFmtId="44" fontId="6" fillId="0" borderId="15" xfId="0" applyNumberFormat="1" applyFont="1" applyFill="1" applyBorder="1" applyAlignment="1">
      <alignment horizontal="left" vertical="center" wrapText="1"/>
    </xf>
    <xf numFmtId="44" fontId="1" fillId="0" borderId="0" xfId="0" applyNumberFormat="1" applyFont="1" applyFill="1" applyAlignment="1">
      <alignment horizontal="left" vertical="top"/>
    </xf>
    <xf numFmtId="44" fontId="1" fillId="0" borderId="20" xfId="0" applyNumberFormat="1" applyFont="1" applyFill="1" applyBorder="1" applyAlignment="1">
      <alignment horizontal="left" vertical="top"/>
    </xf>
    <xf numFmtId="44" fontId="1" fillId="0" borderId="3" xfId="0" applyNumberFormat="1" applyFont="1" applyFill="1" applyBorder="1" applyAlignment="1">
      <alignment horizontal="left" vertical="top"/>
    </xf>
    <xf numFmtId="44" fontId="1" fillId="0" borderId="1" xfId="0" applyNumberFormat="1" applyFont="1" applyFill="1" applyBorder="1" applyAlignment="1">
      <alignment horizontal="center" vertical="center"/>
    </xf>
    <xf numFmtId="44" fontId="1" fillId="0" borderId="10" xfId="0" applyNumberFormat="1" applyFont="1" applyFill="1" applyBorder="1" applyAlignment="1">
      <alignment horizontal="center" vertical="center" wrapText="1"/>
    </xf>
    <xf numFmtId="44" fontId="1" fillId="0" borderId="19" xfId="0" applyNumberFormat="1" applyFont="1" applyFill="1" applyBorder="1" applyAlignment="1">
      <alignment horizontal="left" vertical="center" wrapText="1"/>
    </xf>
    <xf numFmtId="44" fontId="1" fillId="0" borderId="1" xfId="0" applyNumberFormat="1" applyFont="1" applyFill="1" applyBorder="1" applyAlignment="1">
      <alignment horizontal="center" vertical="center" wrapText="1"/>
    </xf>
    <xf numFmtId="44" fontId="1" fillId="0" borderId="21" xfId="0" applyNumberFormat="1" applyFont="1" applyFill="1" applyBorder="1" applyAlignment="1">
      <alignment horizontal="left" vertical="top"/>
    </xf>
    <xf numFmtId="44" fontId="1" fillId="0" borderId="1" xfId="0" applyNumberFormat="1" applyFont="1" applyFill="1" applyBorder="1" applyAlignment="1">
      <alignment horizontal="left" vertical="top"/>
    </xf>
    <xf numFmtId="44" fontId="1" fillId="0" borderId="19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Fill="1" applyBorder="1" applyAlignment="1">
      <alignment horizontal="left" vertical="top"/>
    </xf>
    <xf numFmtId="44" fontId="3" fillId="0" borderId="1" xfId="0" applyNumberFormat="1" applyFont="1" applyFill="1" applyBorder="1" applyAlignment="1">
      <alignment horizontal="center" vertical="center"/>
    </xf>
    <xf numFmtId="44" fontId="2" fillId="0" borderId="1" xfId="0" applyNumberFormat="1" applyFont="1" applyFill="1" applyBorder="1" applyAlignment="1">
      <alignment horizontal="center" vertical="center"/>
    </xf>
    <xf numFmtId="44" fontId="4" fillId="0" borderId="21" xfId="0" applyNumberFormat="1" applyFont="1" applyFill="1" applyBorder="1" applyAlignment="1">
      <alignment horizontal="left" vertical="top"/>
    </xf>
    <xf numFmtId="44" fontId="4" fillId="0" borderId="0" xfId="0" applyNumberFormat="1" applyFont="1" applyFill="1" applyAlignment="1">
      <alignment horizontal="left" vertical="top"/>
    </xf>
    <xf numFmtId="44" fontId="1" fillId="0" borderId="22" xfId="0" applyNumberFormat="1" applyFont="1" applyFill="1" applyBorder="1" applyAlignment="1">
      <alignment horizontal="left" vertical="top"/>
    </xf>
    <xf numFmtId="44" fontId="1" fillId="0" borderId="2" xfId="0" applyNumberFormat="1" applyFont="1" applyFill="1" applyBorder="1" applyAlignment="1">
      <alignment horizontal="center" vertical="center" wrapText="1"/>
    </xf>
    <xf numFmtId="44" fontId="1" fillId="0" borderId="2" xfId="0" applyNumberFormat="1" applyFont="1" applyFill="1" applyBorder="1" applyAlignment="1">
      <alignment horizontal="center" vertical="center"/>
    </xf>
    <xf numFmtId="44" fontId="1" fillId="0" borderId="3" xfId="0" applyNumberFormat="1" applyFont="1" applyFill="1" applyBorder="1" applyAlignment="1">
      <alignment horizontal="center" vertical="center"/>
    </xf>
    <xf numFmtId="44" fontId="7" fillId="0" borderId="19" xfId="0" applyNumberFormat="1" applyFont="1" applyFill="1" applyBorder="1" applyAlignment="1">
      <alignment horizontal="center" vertical="center" wrapText="1"/>
    </xf>
    <xf numFmtId="44" fontId="7" fillId="0" borderId="1" xfId="0" applyNumberFormat="1" applyFont="1" applyFill="1" applyBorder="1" applyAlignment="1">
      <alignment horizontal="center" vertical="center"/>
    </xf>
    <xf numFmtId="44" fontId="1" fillId="0" borderId="26" xfId="0" applyNumberFormat="1" applyFont="1" applyFill="1" applyBorder="1" applyAlignment="1">
      <alignment horizontal="center" vertical="center" wrapText="1"/>
    </xf>
    <xf numFmtId="44" fontId="1" fillId="0" borderId="0" xfId="0" applyNumberFormat="1" applyFont="1" applyFill="1" applyBorder="1" applyAlignment="1">
      <alignment horizontal="center" vertical="center" wrapText="1"/>
    </xf>
    <xf numFmtId="44" fontId="7" fillId="0" borderId="10" xfId="0" applyNumberFormat="1" applyFont="1" applyFill="1" applyBorder="1" applyAlignment="1">
      <alignment horizontal="center" vertical="center"/>
    </xf>
    <xf numFmtId="44" fontId="1" fillId="0" borderId="23" xfId="0" applyNumberFormat="1" applyFont="1" applyFill="1" applyBorder="1" applyAlignment="1">
      <alignment horizontal="left" vertical="top"/>
    </xf>
    <xf numFmtId="44" fontId="1" fillId="0" borderId="9" xfId="0" applyNumberFormat="1" applyFont="1" applyFill="1" applyBorder="1" applyAlignment="1">
      <alignment horizontal="left" vertical="top"/>
    </xf>
    <xf numFmtId="44" fontId="1" fillId="0" borderId="9" xfId="0" applyNumberFormat="1" applyFont="1" applyFill="1" applyBorder="1" applyAlignment="1">
      <alignment horizontal="center" vertical="center"/>
    </xf>
    <xf numFmtId="44" fontId="1" fillId="0" borderId="7" xfId="0" applyNumberFormat="1" applyFont="1" applyFill="1" applyBorder="1" applyAlignment="1">
      <alignment horizontal="center" vertical="center" wrapText="1"/>
    </xf>
    <xf numFmtId="44" fontId="1" fillId="0" borderId="0" xfId="0" applyNumberFormat="1" applyFont="1" applyFill="1" applyAlignment="1">
      <alignment vertical="center"/>
    </xf>
    <xf numFmtId="44" fontId="1" fillId="0" borderId="1" xfId="0" applyNumberFormat="1" applyFont="1" applyFill="1" applyBorder="1" applyAlignment="1">
      <alignment horizontal="left" vertical="center"/>
    </xf>
    <xf numFmtId="44" fontId="1" fillId="0" borderId="27" xfId="0" applyNumberFormat="1" applyFont="1" applyFill="1" applyBorder="1" applyAlignment="1">
      <alignment horizontal="center" vertical="center"/>
    </xf>
    <xf numFmtId="44" fontId="1" fillId="0" borderId="0" xfId="0" applyNumberFormat="1" applyFont="1" applyFill="1" applyAlignment="1">
      <alignment horizontal="center" vertical="center"/>
    </xf>
    <xf numFmtId="44" fontId="1" fillId="0" borderId="11" xfId="0" applyNumberFormat="1" applyFont="1" applyFill="1" applyBorder="1" applyAlignment="1">
      <alignment horizontal="center"/>
    </xf>
    <xf numFmtId="44" fontId="1" fillId="0" borderId="31" xfId="0" applyNumberFormat="1" applyFont="1" applyFill="1" applyBorder="1" applyAlignment="1">
      <alignment horizontal="center" vertical="center" wrapText="1"/>
    </xf>
    <xf numFmtId="44" fontId="1" fillId="0" borderId="2" xfId="0" applyNumberFormat="1" applyFont="1" applyFill="1" applyBorder="1" applyAlignment="1">
      <alignment horizontal="left" vertical="top" wrapText="1"/>
    </xf>
    <xf numFmtId="44" fontId="1" fillId="0" borderId="21" xfId="0" applyNumberFormat="1" applyFont="1" applyFill="1" applyBorder="1" applyAlignment="1">
      <alignment horizontal="left" vertical="center"/>
    </xf>
    <xf numFmtId="44" fontId="1" fillId="0" borderId="0" xfId="0" applyNumberFormat="1" applyFont="1" applyFill="1" applyAlignment="1">
      <alignment horizontal="left" vertic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44" fontId="1" fillId="0" borderId="15" xfId="0" applyNumberFormat="1" applyFont="1" applyFill="1" applyBorder="1" applyAlignment="1">
      <alignment horizontal="center" vertical="center"/>
    </xf>
    <xf numFmtId="44" fontId="1" fillId="0" borderId="16" xfId="0" applyNumberFormat="1" applyFont="1" applyFill="1" applyBorder="1" applyAlignment="1">
      <alignment horizontal="center" vertical="center"/>
    </xf>
    <xf numFmtId="44" fontId="1" fillId="0" borderId="17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44" fontId="1" fillId="0" borderId="7" xfId="0" applyNumberFormat="1" applyFont="1" applyFill="1" applyBorder="1" applyAlignment="1">
      <alignment horizontal="center"/>
    </xf>
    <xf numFmtId="44" fontId="1" fillId="0" borderId="8" xfId="0" applyNumberFormat="1" applyFont="1" applyFill="1" applyBorder="1" applyAlignment="1">
      <alignment horizontal="center"/>
    </xf>
    <xf numFmtId="44" fontId="1" fillId="0" borderId="4" xfId="0" applyNumberFormat="1" applyFont="1" applyFill="1" applyBorder="1" applyAlignment="1">
      <alignment horizontal="center"/>
    </xf>
    <xf numFmtId="44" fontId="1" fillId="0" borderId="5" xfId="0" applyNumberFormat="1" applyFont="1" applyFill="1" applyBorder="1" applyAlignment="1">
      <alignment horizontal="center"/>
    </xf>
    <xf numFmtId="44" fontId="1" fillId="0" borderId="12" xfId="0" applyNumberFormat="1" applyFont="1" applyFill="1" applyBorder="1" applyAlignment="1">
      <alignment horizontal="center"/>
    </xf>
    <xf numFmtId="44" fontId="1" fillId="3" borderId="1" xfId="0" applyNumberFormat="1" applyFont="1" applyFill="1" applyBorder="1" applyAlignment="1">
      <alignment horizontal="left" vertical="center"/>
    </xf>
    <xf numFmtId="44" fontId="1" fillId="3" borderId="1" xfId="0" applyNumberFormat="1" applyFont="1" applyFill="1" applyBorder="1" applyAlignment="1">
      <alignment horizontal="center" vertical="center"/>
    </xf>
    <xf numFmtId="44" fontId="1" fillId="3" borderId="10" xfId="0" applyNumberFormat="1" applyFont="1" applyFill="1" applyBorder="1" applyAlignment="1">
      <alignment horizontal="center" vertical="center" wrapText="1"/>
    </xf>
    <xf numFmtId="44" fontId="1" fillId="3" borderId="1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32</xdr:row>
      <xdr:rowOff>95250</xdr:rowOff>
    </xdr:to>
    <xdr:sp macro="" textlink="">
      <xdr:nvSpPr>
        <xdr:cNvPr id="1030" name="Rectangle 6" hidden="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0</xdr:colOff>
      <xdr:row>31</xdr:row>
      <xdr:rowOff>114300</xdr:rowOff>
    </xdr:to>
    <xdr:sp macro="" textlink="">
      <xdr:nvSpPr>
        <xdr:cNvPr id="2" name="Rectangle 6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0</xdr:colOff>
      <xdr:row>32</xdr:row>
      <xdr:rowOff>276225</xdr:rowOff>
    </xdr:to>
    <xdr:sp macro="" textlink="">
      <xdr:nvSpPr>
        <xdr:cNvPr id="3" name="Rectangle 6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0</xdr:colOff>
      <xdr:row>32</xdr:row>
      <xdr:rowOff>276225</xdr:rowOff>
    </xdr:to>
    <xdr:sp macro="" textlink="">
      <xdr:nvSpPr>
        <xdr:cNvPr id="4" name="Rectangle 6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0</xdr:colOff>
      <xdr:row>32</xdr:row>
      <xdr:rowOff>276225</xdr:rowOff>
    </xdr:to>
    <xdr:sp macro="" textlink="">
      <xdr:nvSpPr>
        <xdr:cNvPr id="5" name="Rectangle 6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0</xdr:colOff>
      <xdr:row>32</xdr:row>
      <xdr:rowOff>276225</xdr:rowOff>
    </xdr:to>
    <xdr:sp macro="" textlink="">
      <xdr:nvSpPr>
        <xdr:cNvPr id="6" name="Rectangle 6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0</xdr:colOff>
      <xdr:row>32</xdr:row>
      <xdr:rowOff>276225</xdr:rowOff>
    </xdr:to>
    <xdr:sp macro="" textlink="">
      <xdr:nvSpPr>
        <xdr:cNvPr id="7" name="Rectangle 6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"/>
  <sheetViews>
    <sheetView showGridLines="0" zoomScaleNormal="100" workbookViewId="0">
      <pane ySplit="3" topLeftCell="A69" activePane="bottomLeft" state="frozen"/>
      <selection activeCell="A3" sqref="A3"/>
      <selection pane="bottomLeft" activeCell="N77" sqref="N77"/>
    </sheetView>
  </sheetViews>
  <sheetFormatPr defaultColWidth="14.42578125" defaultRowHeight="15" customHeight="1" x14ac:dyDescent="0.2"/>
  <cols>
    <col min="1" max="1" width="2.28515625" style="50" customWidth="1"/>
    <col min="2" max="2" width="43" style="50" customWidth="1"/>
    <col min="3" max="3" width="11" style="52" customWidth="1"/>
    <col min="4" max="4" width="10.42578125" style="53" customWidth="1"/>
    <col min="5" max="5" width="9.5703125" style="53" customWidth="1"/>
    <col min="6" max="6" width="11.140625" style="53" customWidth="1"/>
    <col min="7" max="7" width="3.28515625" style="50" customWidth="1"/>
    <col min="8" max="8" width="14.5703125" style="50" customWidth="1"/>
    <col min="9" max="11" width="8.7109375" style="50" customWidth="1"/>
    <col min="12" max="12" width="11.28515625" style="53" customWidth="1"/>
    <col min="13" max="13" width="11.5703125" style="50" bestFit="1" customWidth="1"/>
    <col min="14" max="14" width="8.7109375" style="50" customWidth="1"/>
    <col min="15" max="16384" width="14.42578125" style="50"/>
  </cols>
  <sheetData>
    <row r="1" spans="1:14" ht="35.25" customHeight="1" x14ac:dyDescent="0.2">
      <c r="A1" s="142" t="s">
        <v>62</v>
      </c>
      <c r="B1" s="143"/>
      <c r="C1" s="143"/>
      <c r="D1" s="143"/>
      <c r="E1" s="143"/>
      <c r="F1" s="144"/>
      <c r="G1" s="28"/>
      <c r="H1" s="28"/>
      <c r="I1" s="145" t="s">
        <v>63</v>
      </c>
      <c r="J1" s="145"/>
      <c r="K1" s="145"/>
      <c r="L1" s="145"/>
      <c r="M1" s="146"/>
      <c r="N1" s="6"/>
    </row>
    <row r="2" spans="1:14" ht="14.25" x14ac:dyDescent="0.2">
      <c r="A2" s="135" t="s">
        <v>53</v>
      </c>
      <c r="B2" s="136"/>
      <c r="C2" s="136"/>
      <c r="D2" s="136"/>
      <c r="E2" s="136"/>
      <c r="F2" s="59"/>
      <c r="G2" s="139" t="s">
        <v>57</v>
      </c>
      <c r="H2" s="140"/>
      <c r="I2" s="140"/>
      <c r="J2" s="140"/>
      <c r="K2" s="140"/>
      <c r="L2" s="140"/>
      <c r="M2" s="141"/>
      <c r="N2" s="6"/>
    </row>
    <row r="3" spans="1:14" ht="29.25" thickBot="1" x14ac:dyDescent="0.25">
      <c r="A3" s="137" t="s">
        <v>0</v>
      </c>
      <c r="B3" s="138"/>
      <c r="C3" s="7" t="s">
        <v>60</v>
      </c>
      <c r="D3" s="38" t="s">
        <v>2</v>
      </c>
      <c r="E3" s="38" t="s">
        <v>40</v>
      </c>
      <c r="F3" s="39" t="s">
        <v>41</v>
      </c>
      <c r="G3" s="72"/>
      <c r="H3" s="73" t="s">
        <v>41</v>
      </c>
      <c r="I3" s="73" t="s">
        <v>54</v>
      </c>
      <c r="J3" s="73" t="s">
        <v>55</v>
      </c>
      <c r="K3" s="73" t="s">
        <v>56</v>
      </c>
      <c r="L3" s="74" t="s">
        <v>1</v>
      </c>
      <c r="M3" s="27" t="s">
        <v>42</v>
      </c>
      <c r="N3" s="8"/>
    </row>
    <row r="4" spans="1:14" ht="14.25" x14ac:dyDescent="0.2">
      <c r="A4" s="68" t="s">
        <v>3</v>
      </c>
      <c r="B4" s="69"/>
      <c r="C4" s="70"/>
      <c r="D4" s="66"/>
      <c r="E4" s="66"/>
      <c r="F4" s="71"/>
      <c r="G4" s="16"/>
      <c r="H4" s="65" t="s">
        <v>58</v>
      </c>
      <c r="I4" s="65"/>
      <c r="J4" s="65"/>
      <c r="K4" s="65"/>
      <c r="L4" s="66"/>
      <c r="M4" s="67"/>
      <c r="N4" s="9"/>
    </row>
    <row r="5" spans="1:14" ht="22.5" customHeight="1" x14ac:dyDescent="0.2">
      <c r="A5" s="29"/>
      <c r="B5" s="10" t="s">
        <v>4</v>
      </c>
      <c r="C5" s="2">
        <v>215</v>
      </c>
      <c r="D5" s="2">
        <v>5</v>
      </c>
      <c r="E5" s="56">
        <f>55*2</f>
        <v>110</v>
      </c>
      <c r="F5" s="3">
        <f>SUM(C5:E5)</f>
        <v>330</v>
      </c>
      <c r="G5" s="17"/>
      <c r="H5" s="21">
        <f>F5</f>
        <v>330</v>
      </c>
      <c r="I5" s="18">
        <v>5</v>
      </c>
      <c r="J5" s="18"/>
      <c r="K5" s="41" t="s">
        <v>61</v>
      </c>
      <c r="L5" s="41" t="s">
        <v>59</v>
      </c>
      <c r="M5" s="40">
        <f t="shared" ref="M5:M11" si="0">H5+I5+J5+15+10</f>
        <v>360</v>
      </c>
      <c r="N5" s="9"/>
    </row>
    <row r="6" spans="1:14" ht="22.5" customHeight="1" x14ac:dyDescent="0.2">
      <c r="A6" s="30"/>
      <c r="B6" s="1" t="s">
        <v>46</v>
      </c>
      <c r="C6" s="2">
        <v>300</v>
      </c>
      <c r="D6" s="2">
        <v>1</v>
      </c>
      <c r="E6" s="56">
        <f t="shared" ref="E6:E11" si="1">55*2</f>
        <v>110</v>
      </c>
      <c r="F6" s="3">
        <f t="shared" ref="F6:F20" si="2">SUM(C6:E6)</f>
        <v>411</v>
      </c>
      <c r="G6" s="20"/>
      <c r="H6" s="21">
        <f t="shared" ref="H6:H71" si="3">F6</f>
        <v>411</v>
      </c>
      <c r="I6" s="41" t="s">
        <v>70</v>
      </c>
      <c r="J6" s="21">
        <v>2</v>
      </c>
      <c r="K6" s="41" t="s">
        <v>61</v>
      </c>
      <c r="L6" s="41" t="s">
        <v>59</v>
      </c>
      <c r="M6" s="40">
        <f>H6+20+J6+15+10</f>
        <v>458</v>
      </c>
      <c r="N6" s="9"/>
    </row>
    <row r="7" spans="1:14" ht="22.5" customHeight="1" x14ac:dyDescent="0.2">
      <c r="A7" s="30"/>
      <c r="B7" s="1" t="s">
        <v>47</v>
      </c>
      <c r="C7" s="2">
        <f>C6+75</f>
        <v>375</v>
      </c>
      <c r="D7" s="2">
        <v>1</v>
      </c>
      <c r="E7" s="56">
        <f t="shared" si="1"/>
        <v>110</v>
      </c>
      <c r="F7" s="3">
        <f t="shared" si="2"/>
        <v>486</v>
      </c>
      <c r="G7" s="20"/>
      <c r="H7" s="21">
        <f t="shared" si="3"/>
        <v>486</v>
      </c>
      <c r="I7" s="41" t="s">
        <v>70</v>
      </c>
      <c r="J7" s="21">
        <v>2</v>
      </c>
      <c r="K7" s="41" t="s">
        <v>61</v>
      </c>
      <c r="L7" s="41" t="s">
        <v>59</v>
      </c>
      <c r="M7" s="40">
        <f>H7+20+J7+15+10</f>
        <v>533</v>
      </c>
      <c r="N7" s="9"/>
    </row>
    <row r="8" spans="1:14" ht="22.5" customHeight="1" x14ac:dyDescent="0.2">
      <c r="A8" s="30"/>
      <c r="B8" s="1" t="s">
        <v>48</v>
      </c>
      <c r="C8" s="2">
        <f>C7+75</f>
        <v>450</v>
      </c>
      <c r="D8" s="2">
        <v>1</v>
      </c>
      <c r="E8" s="56">
        <f t="shared" si="1"/>
        <v>110</v>
      </c>
      <c r="F8" s="3">
        <f t="shared" si="2"/>
        <v>561</v>
      </c>
      <c r="G8" s="20"/>
      <c r="H8" s="21">
        <f t="shared" si="3"/>
        <v>561</v>
      </c>
      <c r="I8" s="41" t="s">
        <v>70</v>
      </c>
      <c r="J8" s="21">
        <v>2</v>
      </c>
      <c r="K8" s="41" t="s">
        <v>61</v>
      </c>
      <c r="L8" s="41" t="s">
        <v>59</v>
      </c>
      <c r="M8" s="40">
        <f>H8+20+J8+15+10</f>
        <v>608</v>
      </c>
      <c r="N8" s="9"/>
    </row>
    <row r="9" spans="1:14" ht="22.5" customHeight="1" x14ac:dyDescent="0.2">
      <c r="A9" s="30"/>
      <c r="B9" s="1" t="s">
        <v>5</v>
      </c>
      <c r="C9" s="2">
        <v>2800</v>
      </c>
      <c r="D9" s="2">
        <v>5</v>
      </c>
      <c r="E9" s="56">
        <f t="shared" si="1"/>
        <v>110</v>
      </c>
      <c r="F9" s="3">
        <f t="shared" si="2"/>
        <v>2915</v>
      </c>
      <c r="G9" s="20"/>
      <c r="H9" s="21">
        <f t="shared" si="3"/>
        <v>2915</v>
      </c>
      <c r="I9" s="18">
        <v>5</v>
      </c>
      <c r="J9" s="21"/>
      <c r="K9" s="41" t="s">
        <v>61</v>
      </c>
      <c r="L9" s="41" t="s">
        <v>59</v>
      </c>
      <c r="M9" s="40">
        <f>H9+I9+J9+15+10</f>
        <v>2945</v>
      </c>
      <c r="N9" s="9"/>
    </row>
    <row r="10" spans="1:14" ht="22.5" customHeight="1" x14ac:dyDescent="0.2">
      <c r="A10" s="30"/>
      <c r="B10" s="1" t="s">
        <v>6</v>
      </c>
      <c r="C10" s="2">
        <v>750</v>
      </c>
      <c r="D10" s="2">
        <v>5</v>
      </c>
      <c r="E10" s="56">
        <f t="shared" si="1"/>
        <v>110</v>
      </c>
      <c r="F10" s="3">
        <f t="shared" si="2"/>
        <v>865</v>
      </c>
      <c r="G10" s="20"/>
      <c r="H10" s="21">
        <f t="shared" si="3"/>
        <v>865</v>
      </c>
      <c r="I10" s="18">
        <v>5</v>
      </c>
      <c r="J10" s="21"/>
      <c r="K10" s="41" t="s">
        <v>61</v>
      </c>
      <c r="L10" s="41" t="s">
        <v>59</v>
      </c>
      <c r="M10" s="40">
        <f t="shared" si="0"/>
        <v>895</v>
      </c>
      <c r="N10" s="9"/>
    </row>
    <row r="11" spans="1:14" ht="22.5" customHeight="1" x14ac:dyDescent="0.2">
      <c r="A11" s="30"/>
      <c r="B11" s="1" t="s">
        <v>44</v>
      </c>
      <c r="C11" s="2">
        <v>150</v>
      </c>
      <c r="D11" s="2">
        <v>1</v>
      </c>
      <c r="E11" s="56">
        <f t="shared" si="1"/>
        <v>110</v>
      </c>
      <c r="F11" s="3">
        <f t="shared" si="2"/>
        <v>261</v>
      </c>
      <c r="G11" s="20"/>
      <c r="H11" s="21">
        <f t="shared" si="3"/>
        <v>261</v>
      </c>
      <c r="I11" s="18">
        <v>4</v>
      </c>
      <c r="J11" s="21">
        <v>2</v>
      </c>
      <c r="K11" s="41" t="s">
        <v>61</v>
      </c>
      <c r="L11" s="41" t="s">
        <v>59</v>
      </c>
      <c r="M11" s="40">
        <f t="shared" si="0"/>
        <v>292</v>
      </c>
      <c r="N11" s="9"/>
    </row>
    <row r="12" spans="1:14" ht="22.5" customHeight="1" x14ac:dyDescent="0.2">
      <c r="A12" s="30"/>
      <c r="B12" s="11" t="s">
        <v>7</v>
      </c>
      <c r="C12" s="12">
        <v>100</v>
      </c>
      <c r="D12" s="4"/>
      <c r="E12" s="4"/>
      <c r="F12" s="3">
        <f t="shared" si="2"/>
        <v>100</v>
      </c>
      <c r="G12" s="20"/>
      <c r="H12" s="21">
        <f t="shared" si="3"/>
        <v>100</v>
      </c>
      <c r="I12" s="18"/>
      <c r="J12" s="21"/>
      <c r="K12" s="18"/>
      <c r="L12" s="49"/>
      <c r="M12" s="19">
        <f>SUM(H12:K12)</f>
        <v>100</v>
      </c>
      <c r="N12" s="9"/>
    </row>
    <row r="13" spans="1:14" ht="22.5" customHeight="1" x14ac:dyDescent="0.2">
      <c r="A13" s="30"/>
      <c r="B13" s="1" t="s">
        <v>8</v>
      </c>
      <c r="C13" s="2">
        <v>115</v>
      </c>
      <c r="D13" s="2">
        <v>5</v>
      </c>
      <c r="E13" s="56">
        <f>55*2</f>
        <v>110</v>
      </c>
      <c r="F13" s="3">
        <f t="shared" si="2"/>
        <v>230</v>
      </c>
      <c r="G13" s="20"/>
      <c r="H13" s="21">
        <f t="shared" si="3"/>
        <v>230</v>
      </c>
      <c r="I13" s="18">
        <v>3</v>
      </c>
      <c r="J13" s="21"/>
      <c r="K13" s="41" t="s">
        <v>61</v>
      </c>
      <c r="L13" s="41" t="s">
        <v>59</v>
      </c>
      <c r="M13" s="40">
        <f>H13+I13+J13+15+10</f>
        <v>258</v>
      </c>
      <c r="N13" s="9"/>
    </row>
    <row r="14" spans="1:14" ht="22.5" customHeight="1" x14ac:dyDescent="0.2">
      <c r="A14" s="30"/>
      <c r="B14" s="1" t="s">
        <v>64</v>
      </c>
      <c r="C14" s="2">
        <v>194</v>
      </c>
      <c r="D14" s="2">
        <v>1</v>
      </c>
      <c r="E14" s="56">
        <f>55*2</f>
        <v>110</v>
      </c>
      <c r="F14" s="3">
        <f t="shared" si="2"/>
        <v>305</v>
      </c>
      <c r="G14" s="20"/>
      <c r="H14" s="21">
        <f t="shared" si="3"/>
        <v>305</v>
      </c>
      <c r="I14" s="18">
        <v>8</v>
      </c>
      <c r="J14" s="21">
        <v>2</v>
      </c>
      <c r="K14" s="41" t="s">
        <v>61</v>
      </c>
      <c r="L14" s="41" t="s">
        <v>59</v>
      </c>
      <c r="M14" s="40">
        <f>H14+I14+J14+15+10</f>
        <v>340</v>
      </c>
      <c r="N14" s="9"/>
    </row>
    <row r="15" spans="1:14" ht="22.5" customHeight="1" x14ac:dyDescent="0.2">
      <c r="A15" s="30"/>
      <c r="B15" s="1" t="s">
        <v>65</v>
      </c>
      <c r="C15" s="2">
        <f>C14+47</f>
        <v>241</v>
      </c>
      <c r="D15" s="2">
        <v>1</v>
      </c>
      <c r="E15" s="56">
        <f>55*2</f>
        <v>110</v>
      </c>
      <c r="F15" s="3">
        <f t="shared" si="2"/>
        <v>352</v>
      </c>
      <c r="G15" s="20"/>
      <c r="H15" s="21">
        <f t="shared" si="3"/>
        <v>352</v>
      </c>
      <c r="I15" s="18">
        <v>8</v>
      </c>
      <c r="J15" s="21">
        <v>2</v>
      </c>
      <c r="K15" s="41" t="s">
        <v>61</v>
      </c>
      <c r="L15" s="41" t="s">
        <v>59</v>
      </c>
      <c r="M15" s="40">
        <f>H15+I15+J15+15+10</f>
        <v>387</v>
      </c>
      <c r="N15" s="9"/>
    </row>
    <row r="16" spans="1:14" ht="22.5" customHeight="1" x14ac:dyDescent="0.2">
      <c r="A16" s="30"/>
      <c r="B16" s="1" t="s">
        <v>66</v>
      </c>
      <c r="C16" s="2">
        <f>C15+47</f>
        <v>288</v>
      </c>
      <c r="D16" s="2">
        <v>1</v>
      </c>
      <c r="E16" s="56">
        <f>55*2</f>
        <v>110</v>
      </c>
      <c r="F16" s="3">
        <f t="shared" si="2"/>
        <v>399</v>
      </c>
      <c r="G16" s="20"/>
      <c r="H16" s="21">
        <f t="shared" si="3"/>
        <v>399</v>
      </c>
      <c r="I16" s="18">
        <v>8</v>
      </c>
      <c r="J16" s="21">
        <v>2</v>
      </c>
      <c r="K16" s="41" t="s">
        <v>61</v>
      </c>
      <c r="L16" s="41" t="s">
        <v>59</v>
      </c>
      <c r="M16" s="40">
        <f>H16+I16+J16+15+10</f>
        <v>434</v>
      </c>
      <c r="N16" s="9"/>
    </row>
    <row r="17" spans="1:14" ht="22.5" customHeight="1" x14ac:dyDescent="0.2">
      <c r="A17" s="30"/>
      <c r="B17" s="1" t="s">
        <v>9</v>
      </c>
      <c r="C17" s="2">
        <v>50</v>
      </c>
      <c r="D17" s="2">
        <v>1</v>
      </c>
      <c r="E17" s="56">
        <f>55*2</f>
        <v>110</v>
      </c>
      <c r="F17" s="3">
        <f t="shared" si="2"/>
        <v>161</v>
      </c>
      <c r="G17" s="20"/>
      <c r="H17" s="21">
        <f t="shared" si="3"/>
        <v>161</v>
      </c>
      <c r="I17" s="18">
        <v>2</v>
      </c>
      <c r="J17" s="21">
        <v>2</v>
      </c>
      <c r="K17" s="41" t="s">
        <v>61</v>
      </c>
      <c r="L17" s="41" t="s">
        <v>59</v>
      </c>
      <c r="M17" s="40">
        <f>H17+I17+J17+15+10</f>
        <v>190</v>
      </c>
      <c r="N17" s="9"/>
    </row>
    <row r="18" spans="1:14" ht="22.5" customHeight="1" x14ac:dyDescent="0.2">
      <c r="A18" s="30"/>
      <c r="B18" s="1" t="s">
        <v>49</v>
      </c>
      <c r="C18" s="2">
        <v>32</v>
      </c>
      <c r="D18" s="2"/>
      <c r="E18" s="2"/>
      <c r="F18" s="3">
        <f t="shared" si="2"/>
        <v>32</v>
      </c>
      <c r="G18" s="20"/>
      <c r="H18" s="21">
        <f t="shared" si="3"/>
        <v>32</v>
      </c>
      <c r="I18" s="18"/>
      <c r="J18" s="21"/>
      <c r="K18" s="18"/>
      <c r="L18" s="2"/>
      <c r="M18" s="22">
        <f t="shared" ref="M18:M26" si="4">SUM(H18:K18)</f>
        <v>32</v>
      </c>
      <c r="N18" s="9"/>
    </row>
    <row r="19" spans="1:14" ht="22.5" customHeight="1" x14ac:dyDescent="0.2">
      <c r="A19" s="30"/>
      <c r="B19" s="1" t="s">
        <v>10</v>
      </c>
      <c r="C19" s="2">
        <v>32</v>
      </c>
      <c r="D19" s="2"/>
      <c r="E19" s="2"/>
      <c r="F19" s="3">
        <f t="shared" si="2"/>
        <v>32</v>
      </c>
      <c r="G19" s="20"/>
      <c r="H19" s="21">
        <f t="shared" si="3"/>
        <v>32</v>
      </c>
      <c r="I19" s="18"/>
      <c r="J19" s="21"/>
      <c r="K19" s="18"/>
      <c r="L19" s="2"/>
      <c r="M19" s="22">
        <f t="shared" si="4"/>
        <v>32</v>
      </c>
      <c r="N19" s="9"/>
    </row>
    <row r="20" spans="1:14" ht="22.5" customHeight="1" x14ac:dyDescent="0.2">
      <c r="A20" s="30"/>
      <c r="B20" s="1" t="s">
        <v>11</v>
      </c>
      <c r="C20" s="2">
        <v>260</v>
      </c>
      <c r="D20" s="2"/>
      <c r="E20" s="2"/>
      <c r="F20" s="3">
        <f t="shared" si="2"/>
        <v>260</v>
      </c>
      <c r="G20" s="20"/>
      <c r="H20" s="21">
        <f t="shared" si="3"/>
        <v>260</v>
      </c>
      <c r="I20" s="18"/>
      <c r="J20" s="21"/>
      <c r="K20" s="18"/>
      <c r="L20" s="2"/>
      <c r="M20" s="22">
        <f t="shared" si="4"/>
        <v>260</v>
      </c>
      <c r="N20" s="9"/>
    </row>
    <row r="21" spans="1:14" ht="22.5" customHeight="1" x14ac:dyDescent="0.2">
      <c r="A21" s="30"/>
      <c r="B21" s="1" t="s">
        <v>12</v>
      </c>
      <c r="C21" s="2">
        <v>260</v>
      </c>
      <c r="D21" s="2"/>
      <c r="E21" s="2"/>
      <c r="F21" s="3">
        <f t="shared" ref="F21:F26" si="5">SUM(C21:E21)</f>
        <v>260</v>
      </c>
      <c r="G21" s="20"/>
      <c r="H21" s="21">
        <f t="shared" si="3"/>
        <v>260</v>
      </c>
      <c r="I21" s="18"/>
      <c r="J21" s="21"/>
      <c r="K21" s="18"/>
      <c r="L21" s="2"/>
      <c r="M21" s="22">
        <f t="shared" si="4"/>
        <v>260</v>
      </c>
      <c r="N21" s="9"/>
    </row>
    <row r="22" spans="1:14" ht="22.5" customHeight="1" x14ac:dyDescent="0.2">
      <c r="A22" s="30"/>
      <c r="B22" s="1" t="s">
        <v>13</v>
      </c>
      <c r="C22" s="2">
        <v>260</v>
      </c>
      <c r="D22" s="2"/>
      <c r="E22" s="2"/>
      <c r="F22" s="3">
        <f t="shared" si="5"/>
        <v>260</v>
      </c>
      <c r="G22" s="20"/>
      <c r="H22" s="21">
        <f t="shared" si="3"/>
        <v>260</v>
      </c>
      <c r="I22" s="18"/>
      <c r="J22" s="21"/>
      <c r="K22" s="18"/>
      <c r="L22" s="2"/>
      <c r="M22" s="22">
        <f t="shared" si="4"/>
        <v>260</v>
      </c>
      <c r="N22" s="9"/>
    </row>
    <row r="23" spans="1:14" ht="22.5" customHeight="1" x14ac:dyDescent="0.2">
      <c r="A23" s="30"/>
      <c r="B23" s="1" t="s">
        <v>43</v>
      </c>
      <c r="C23" s="2">
        <v>10</v>
      </c>
      <c r="D23" s="2"/>
      <c r="E23" s="2"/>
      <c r="F23" s="3">
        <f t="shared" si="5"/>
        <v>10</v>
      </c>
      <c r="G23" s="20"/>
      <c r="H23" s="21">
        <f t="shared" si="3"/>
        <v>10</v>
      </c>
      <c r="I23" s="18"/>
      <c r="J23" s="21"/>
      <c r="K23" s="18"/>
      <c r="L23" s="2"/>
      <c r="M23" s="22">
        <f t="shared" si="4"/>
        <v>10</v>
      </c>
      <c r="N23" s="9"/>
    </row>
    <row r="24" spans="1:14" ht="22.5" customHeight="1" x14ac:dyDescent="0.2">
      <c r="A24" s="30"/>
      <c r="B24" s="1" t="s">
        <v>14</v>
      </c>
      <c r="C24" s="2">
        <v>60</v>
      </c>
      <c r="D24" s="2"/>
      <c r="E24" s="2"/>
      <c r="F24" s="3">
        <f t="shared" si="5"/>
        <v>60</v>
      </c>
      <c r="G24" s="20"/>
      <c r="H24" s="21">
        <f t="shared" si="3"/>
        <v>60</v>
      </c>
      <c r="I24" s="18"/>
      <c r="J24" s="21"/>
      <c r="K24" s="18"/>
      <c r="L24" s="2"/>
      <c r="M24" s="22">
        <f t="shared" si="4"/>
        <v>60</v>
      </c>
      <c r="N24" s="9"/>
    </row>
    <row r="25" spans="1:14" ht="22.5" customHeight="1" x14ac:dyDescent="0.2">
      <c r="A25" s="30"/>
      <c r="B25" s="1" t="s">
        <v>15</v>
      </c>
      <c r="C25" s="2">
        <v>60</v>
      </c>
      <c r="D25" s="2"/>
      <c r="E25" s="2"/>
      <c r="F25" s="3">
        <f t="shared" si="5"/>
        <v>60</v>
      </c>
      <c r="G25" s="20"/>
      <c r="H25" s="21">
        <f t="shared" si="3"/>
        <v>60</v>
      </c>
      <c r="I25" s="18"/>
      <c r="J25" s="21"/>
      <c r="K25" s="18"/>
      <c r="L25" s="2"/>
      <c r="M25" s="22">
        <f t="shared" si="4"/>
        <v>60</v>
      </c>
      <c r="N25" s="9"/>
    </row>
    <row r="26" spans="1:14" ht="22.5" customHeight="1" x14ac:dyDescent="0.2">
      <c r="A26" s="30"/>
      <c r="B26" s="1" t="s">
        <v>16</v>
      </c>
      <c r="C26" s="2">
        <v>60</v>
      </c>
      <c r="D26" s="2"/>
      <c r="E26" s="2"/>
      <c r="F26" s="3">
        <f t="shared" si="5"/>
        <v>60</v>
      </c>
      <c r="G26" s="20"/>
      <c r="H26" s="21">
        <f t="shared" si="3"/>
        <v>60</v>
      </c>
      <c r="I26" s="18"/>
      <c r="J26" s="21"/>
      <c r="K26" s="18"/>
      <c r="L26" s="2"/>
      <c r="M26" s="22">
        <f t="shared" si="4"/>
        <v>60</v>
      </c>
      <c r="N26" s="9"/>
    </row>
    <row r="27" spans="1:14" ht="22.5" customHeight="1" x14ac:dyDescent="0.2">
      <c r="A27" s="30"/>
      <c r="B27" s="1" t="s">
        <v>17</v>
      </c>
      <c r="C27" s="2">
        <v>75</v>
      </c>
      <c r="D27" s="2">
        <v>1</v>
      </c>
      <c r="E27" s="56">
        <f>55*2</f>
        <v>110</v>
      </c>
      <c r="F27" s="3">
        <f t="shared" ref="F27:F46" si="6">SUM(C27:E27)</f>
        <v>186</v>
      </c>
      <c r="G27" s="20"/>
      <c r="H27" s="21">
        <f t="shared" si="3"/>
        <v>186</v>
      </c>
      <c r="I27" s="18">
        <v>3</v>
      </c>
      <c r="J27" s="21" t="s">
        <v>39</v>
      </c>
      <c r="K27" s="41" t="s">
        <v>61</v>
      </c>
      <c r="L27" s="41" t="s">
        <v>59</v>
      </c>
      <c r="M27" s="42">
        <f>H27+I27+15+10</f>
        <v>214</v>
      </c>
      <c r="N27" s="9"/>
    </row>
    <row r="28" spans="1:14" ht="22.5" customHeight="1" x14ac:dyDescent="0.2">
      <c r="A28" s="31"/>
      <c r="B28" s="1" t="s">
        <v>18</v>
      </c>
      <c r="C28" s="2">
        <v>300</v>
      </c>
      <c r="D28" s="2">
        <v>1</v>
      </c>
      <c r="E28" s="56">
        <f>55*2</f>
        <v>110</v>
      </c>
      <c r="F28" s="3">
        <f t="shared" si="6"/>
        <v>411</v>
      </c>
      <c r="G28" s="20"/>
      <c r="H28" s="21">
        <f t="shared" si="3"/>
        <v>411</v>
      </c>
      <c r="I28" s="18">
        <v>5</v>
      </c>
      <c r="J28" s="21" t="s">
        <v>39</v>
      </c>
      <c r="K28" s="41" t="s">
        <v>61</v>
      </c>
      <c r="L28" s="41" t="s">
        <v>59</v>
      </c>
      <c r="M28" s="42">
        <f>H28+I28+15+10</f>
        <v>441</v>
      </c>
      <c r="N28" s="51"/>
    </row>
    <row r="29" spans="1:14" ht="22.5" customHeight="1" x14ac:dyDescent="0.2">
      <c r="A29" s="30"/>
      <c r="B29" s="1" t="s">
        <v>19</v>
      </c>
      <c r="C29" s="2">
        <v>25</v>
      </c>
      <c r="D29" s="2"/>
      <c r="E29" s="2"/>
      <c r="F29" s="3">
        <f t="shared" si="6"/>
        <v>25</v>
      </c>
      <c r="G29" s="20"/>
      <c r="H29" s="21">
        <f t="shared" si="3"/>
        <v>25</v>
      </c>
      <c r="I29" s="18">
        <v>2</v>
      </c>
      <c r="J29" s="21" t="s">
        <v>39</v>
      </c>
      <c r="K29" s="18"/>
      <c r="L29" s="2"/>
      <c r="M29" s="22">
        <f>SUM(H29:K29)</f>
        <v>27</v>
      </c>
      <c r="N29" s="9"/>
    </row>
    <row r="30" spans="1:14" ht="22.5" customHeight="1" x14ac:dyDescent="0.2">
      <c r="A30" s="30"/>
      <c r="B30" s="1" t="s">
        <v>20</v>
      </c>
      <c r="C30" s="2">
        <v>50</v>
      </c>
      <c r="D30" s="2">
        <v>1</v>
      </c>
      <c r="E30" s="56">
        <f>55*2</f>
        <v>110</v>
      </c>
      <c r="F30" s="3">
        <f t="shared" si="6"/>
        <v>161</v>
      </c>
      <c r="G30" s="20"/>
      <c r="H30" s="21">
        <f t="shared" si="3"/>
        <v>161</v>
      </c>
      <c r="I30" s="18">
        <v>2</v>
      </c>
      <c r="J30" s="21">
        <v>2</v>
      </c>
      <c r="K30" s="41" t="s">
        <v>61</v>
      </c>
      <c r="L30" s="41" t="s">
        <v>59</v>
      </c>
      <c r="M30" s="42">
        <f>H30+I30+J30+15+10</f>
        <v>190</v>
      </c>
      <c r="N30" s="9"/>
    </row>
    <row r="31" spans="1:14" ht="30" customHeight="1" x14ac:dyDescent="0.2">
      <c r="A31" s="32"/>
      <c r="B31" s="13" t="s">
        <v>21</v>
      </c>
      <c r="C31" s="14">
        <v>2050</v>
      </c>
      <c r="D31" s="5">
        <v>5</v>
      </c>
      <c r="E31" s="56">
        <f>55*2</f>
        <v>110</v>
      </c>
      <c r="F31" s="3">
        <f t="shared" si="6"/>
        <v>2165</v>
      </c>
      <c r="G31" s="20"/>
      <c r="H31" s="21">
        <f t="shared" si="3"/>
        <v>2165</v>
      </c>
      <c r="I31" s="18">
        <v>5</v>
      </c>
      <c r="J31" s="21">
        <v>2</v>
      </c>
      <c r="K31" s="41" t="s">
        <v>61</v>
      </c>
      <c r="L31" s="41" t="s">
        <v>59</v>
      </c>
      <c r="M31" s="42">
        <f>H31+I31+J31+15+10</f>
        <v>2197</v>
      </c>
      <c r="N31" s="9"/>
    </row>
    <row r="32" spans="1:14" ht="14.25" x14ac:dyDescent="0.2">
      <c r="A32" s="29" t="s">
        <v>22</v>
      </c>
      <c r="B32" s="10"/>
      <c r="C32" s="15"/>
      <c r="D32" s="15"/>
      <c r="E32" s="15"/>
      <c r="F32" s="3" t="s">
        <v>39</v>
      </c>
      <c r="G32" s="20"/>
      <c r="H32" s="21" t="s">
        <v>39</v>
      </c>
      <c r="I32" s="18"/>
      <c r="J32" s="18"/>
      <c r="K32" s="18"/>
      <c r="L32" s="15"/>
      <c r="M32" s="22" t="s">
        <v>39</v>
      </c>
      <c r="N32" s="9"/>
    </row>
    <row r="33" spans="1:14" ht="22.5" customHeight="1" x14ac:dyDescent="0.2">
      <c r="A33" s="30"/>
      <c r="B33" s="1" t="s">
        <v>4</v>
      </c>
      <c r="C33" s="2">
        <v>115</v>
      </c>
      <c r="D33" s="2">
        <v>5</v>
      </c>
      <c r="E33" s="2"/>
      <c r="F33" s="3">
        <f t="shared" si="6"/>
        <v>120</v>
      </c>
      <c r="G33" s="20"/>
      <c r="H33" s="21">
        <f t="shared" si="3"/>
        <v>120</v>
      </c>
      <c r="I33" s="18">
        <v>3</v>
      </c>
      <c r="J33" s="21"/>
      <c r="K33" s="18"/>
      <c r="L33" s="84">
        <v>2</v>
      </c>
      <c r="M33" s="42">
        <f>SUM(H33:L33)</f>
        <v>125</v>
      </c>
      <c r="N33" s="9"/>
    </row>
    <row r="34" spans="1:14" ht="22.5" customHeight="1" x14ac:dyDescent="0.2">
      <c r="A34" s="30"/>
      <c r="B34" s="1" t="s">
        <v>46</v>
      </c>
      <c r="C34" s="2">
        <v>215</v>
      </c>
      <c r="D34" s="2">
        <v>1</v>
      </c>
      <c r="E34" s="2"/>
      <c r="F34" s="3">
        <f t="shared" si="6"/>
        <v>216</v>
      </c>
      <c r="G34" s="20"/>
      <c r="H34" s="21">
        <f t="shared" si="3"/>
        <v>216</v>
      </c>
      <c r="I34" s="18">
        <v>6</v>
      </c>
      <c r="J34" s="21">
        <v>2</v>
      </c>
      <c r="K34" s="18"/>
      <c r="L34" s="84">
        <v>2</v>
      </c>
      <c r="M34" s="42">
        <f t="shared" ref="M34:M46" si="7">SUM(H34:L34)</f>
        <v>226</v>
      </c>
      <c r="N34" s="9"/>
    </row>
    <row r="35" spans="1:14" ht="22.5" customHeight="1" x14ac:dyDescent="0.2">
      <c r="A35" s="30"/>
      <c r="B35" s="1" t="s">
        <v>47</v>
      </c>
      <c r="C35" s="2">
        <f>C34+50</f>
        <v>265</v>
      </c>
      <c r="D35" s="2">
        <v>1</v>
      </c>
      <c r="E35" s="2"/>
      <c r="F35" s="3">
        <f t="shared" si="6"/>
        <v>266</v>
      </c>
      <c r="G35" s="20"/>
      <c r="H35" s="21">
        <f t="shared" si="3"/>
        <v>266</v>
      </c>
      <c r="I35" s="18">
        <v>6</v>
      </c>
      <c r="J35" s="21">
        <v>2</v>
      </c>
      <c r="K35" s="18"/>
      <c r="L35" s="84">
        <v>2</v>
      </c>
      <c r="M35" s="42">
        <f t="shared" si="7"/>
        <v>276</v>
      </c>
      <c r="N35" s="9"/>
    </row>
    <row r="36" spans="1:14" ht="22.5" customHeight="1" x14ac:dyDescent="0.2">
      <c r="A36" s="30"/>
      <c r="B36" s="1" t="s">
        <v>48</v>
      </c>
      <c r="C36" s="2">
        <f>C35+50</f>
        <v>315</v>
      </c>
      <c r="D36" s="2">
        <v>1</v>
      </c>
      <c r="E36" s="2"/>
      <c r="F36" s="3">
        <f t="shared" si="6"/>
        <v>316</v>
      </c>
      <c r="G36" s="20"/>
      <c r="H36" s="21">
        <f t="shared" si="3"/>
        <v>316</v>
      </c>
      <c r="I36" s="18">
        <v>6</v>
      </c>
      <c r="J36" s="21">
        <v>2</v>
      </c>
      <c r="K36" s="18"/>
      <c r="L36" s="84">
        <v>2</v>
      </c>
      <c r="M36" s="42">
        <f t="shared" si="7"/>
        <v>326</v>
      </c>
      <c r="N36" s="9"/>
    </row>
    <row r="37" spans="1:14" ht="22.5" customHeight="1" x14ac:dyDescent="0.2">
      <c r="A37" s="30"/>
      <c r="B37" s="1" t="s">
        <v>5</v>
      </c>
      <c r="C37" s="2">
        <v>630</v>
      </c>
      <c r="D37" s="2">
        <v>5</v>
      </c>
      <c r="E37" s="2"/>
      <c r="F37" s="3">
        <f t="shared" si="6"/>
        <v>635</v>
      </c>
      <c r="G37" s="20"/>
      <c r="H37" s="21">
        <f t="shared" si="3"/>
        <v>635</v>
      </c>
      <c r="I37" s="18">
        <v>5</v>
      </c>
      <c r="J37" s="21"/>
      <c r="K37" s="18"/>
      <c r="L37" s="84">
        <v>2</v>
      </c>
      <c r="M37" s="42">
        <f t="shared" si="7"/>
        <v>642</v>
      </c>
      <c r="N37" s="9"/>
    </row>
    <row r="38" spans="1:14" ht="22.5" customHeight="1" x14ac:dyDescent="0.2">
      <c r="A38" s="30"/>
      <c r="B38" s="1" t="s">
        <v>6</v>
      </c>
      <c r="C38" s="2">
        <v>220</v>
      </c>
      <c r="D38" s="2">
        <v>5</v>
      </c>
      <c r="E38" s="2"/>
      <c r="F38" s="3">
        <f t="shared" si="6"/>
        <v>225</v>
      </c>
      <c r="G38" s="20"/>
      <c r="H38" s="21">
        <f t="shared" si="3"/>
        <v>225</v>
      </c>
      <c r="I38" s="18">
        <v>5</v>
      </c>
      <c r="J38" s="21"/>
      <c r="K38" s="18"/>
      <c r="L38" s="84">
        <v>2</v>
      </c>
      <c r="M38" s="42">
        <f t="shared" si="7"/>
        <v>232</v>
      </c>
      <c r="N38" s="9"/>
    </row>
    <row r="39" spans="1:14" ht="22.5" customHeight="1" x14ac:dyDescent="0.2">
      <c r="A39" s="30"/>
      <c r="B39" s="1" t="s">
        <v>44</v>
      </c>
      <c r="C39" s="2">
        <v>100</v>
      </c>
      <c r="D39" s="2">
        <v>1</v>
      </c>
      <c r="E39" s="2"/>
      <c r="F39" s="3">
        <f t="shared" si="6"/>
        <v>101</v>
      </c>
      <c r="G39" s="20"/>
      <c r="H39" s="21">
        <f t="shared" si="3"/>
        <v>101</v>
      </c>
      <c r="I39" s="18">
        <v>3</v>
      </c>
      <c r="J39" s="21">
        <v>2</v>
      </c>
      <c r="K39" s="18"/>
      <c r="L39" s="84">
        <v>2</v>
      </c>
      <c r="M39" s="42">
        <f t="shared" si="7"/>
        <v>108</v>
      </c>
      <c r="N39" s="9"/>
    </row>
    <row r="40" spans="1:14" ht="22.5" customHeight="1" x14ac:dyDescent="0.2">
      <c r="A40" s="30"/>
      <c r="B40" s="1" t="s">
        <v>8</v>
      </c>
      <c r="C40" s="2">
        <v>115</v>
      </c>
      <c r="D40" s="2">
        <v>5</v>
      </c>
      <c r="E40" s="2"/>
      <c r="F40" s="3">
        <f t="shared" si="6"/>
        <v>120</v>
      </c>
      <c r="G40" s="20"/>
      <c r="H40" s="21">
        <f t="shared" si="3"/>
        <v>120</v>
      </c>
      <c r="I40" s="18">
        <v>3</v>
      </c>
      <c r="J40" s="21"/>
      <c r="K40" s="18"/>
      <c r="L40" s="84">
        <v>2</v>
      </c>
      <c r="M40" s="42">
        <f t="shared" si="7"/>
        <v>125</v>
      </c>
      <c r="N40" s="9"/>
    </row>
    <row r="41" spans="1:14" ht="22.5" customHeight="1" x14ac:dyDescent="0.2">
      <c r="A41" s="30"/>
      <c r="B41" s="1" t="s">
        <v>64</v>
      </c>
      <c r="C41" s="2">
        <v>200</v>
      </c>
      <c r="D41" s="2">
        <v>1</v>
      </c>
      <c r="E41" s="2"/>
      <c r="F41" s="3">
        <f t="shared" si="6"/>
        <v>201</v>
      </c>
      <c r="G41" s="20"/>
      <c r="H41" s="21">
        <f t="shared" si="3"/>
        <v>201</v>
      </c>
      <c r="I41" s="18">
        <v>6</v>
      </c>
      <c r="J41" s="21">
        <v>2</v>
      </c>
      <c r="K41" s="18"/>
      <c r="L41" s="84">
        <v>2</v>
      </c>
      <c r="M41" s="42">
        <f t="shared" si="7"/>
        <v>211</v>
      </c>
      <c r="N41" s="9"/>
    </row>
    <row r="42" spans="1:14" ht="22.5" customHeight="1" x14ac:dyDescent="0.2">
      <c r="A42" s="30"/>
      <c r="B42" s="1" t="s">
        <v>65</v>
      </c>
      <c r="C42" s="2">
        <f>C41+42</f>
        <v>242</v>
      </c>
      <c r="D42" s="2">
        <v>1</v>
      </c>
      <c r="E42" s="2"/>
      <c r="F42" s="3">
        <f t="shared" si="6"/>
        <v>243</v>
      </c>
      <c r="G42" s="20"/>
      <c r="H42" s="21">
        <f t="shared" si="3"/>
        <v>243</v>
      </c>
      <c r="I42" s="18">
        <v>6</v>
      </c>
      <c r="J42" s="21">
        <v>2</v>
      </c>
      <c r="K42" s="18"/>
      <c r="L42" s="84">
        <v>2</v>
      </c>
      <c r="M42" s="42">
        <f t="shared" si="7"/>
        <v>253</v>
      </c>
      <c r="N42" s="9"/>
    </row>
    <row r="43" spans="1:14" ht="22.5" customHeight="1" x14ac:dyDescent="0.2">
      <c r="A43" s="30"/>
      <c r="B43" s="1" t="s">
        <v>66</v>
      </c>
      <c r="C43" s="2">
        <f>C42+42</f>
        <v>284</v>
      </c>
      <c r="D43" s="2">
        <v>1</v>
      </c>
      <c r="E43" s="2"/>
      <c r="F43" s="3">
        <f t="shared" si="6"/>
        <v>285</v>
      </c>
      <c r="G43" s="20"/>
      <c r="H43" s="21">
        <f t="shared" si="3"/>
        <v>285</v>
      </c>
      <c r="I43" s="18">
        <v>6</v>
      </c>
      <c r="J43" s="21">
        <v>2</v>
      </c>
      <c r="K43" s="18"/>
      <c r="L43" s="84">
        <v>2</v>
      </c>
      <c r="M43" s="42">
        <f t="shared" si="7"/>
        <v>295</v>
      </c>
      <c r="N43" s="9"/>
    </row>
    <row r="44" spans="1:14" ht="22.5" customHeight="1" x14ac:dyDescent="0.2">
      <c r="A44" s="30"/>
      <c r="B44" s="1" t="s">
        <v>9</v>
      </c>
      <c r="C44" s="2">
        <v>50</v>
      </c>
      <c r="D44" s="2">
        <v>1</v>
      </c>
      <c r="E44" s="2"/>
      <c r="F44" s="3">
        <f t="shared" si="6"/>
        <v>51</v>
      </c>
      <c r="G44" s="20"/>
      <c r="H44" s="21">
        <f t="shared" si="3"/>
        <v>51</v>
      </c>
      <c r="I44" s="18">
        <v>2</v>
      </c>
      <c r="J44" s="21">
        <v>2</v>
      </c>
      <c r="K44" s="18"/>
      <c r="L44" s="84">
        <v>2</v>
      </c>
      <c r="M44" s="42">
        <f t="shared" si="7"/>
        <v>57</v>
      </c>
      <c r="N44" s="9"/>
    </row>
    <row r="45" spans="1:14" ht="22.5" customHeight="1" x14ac:dyDescent="0.2">
      <c r="A45" s="30"/>
      <c r="B45" s="1" t="s">
        <v>17</v>
      </c>
      <c r="C45" s="2">
        <v>75</v>
      </c>
      <c r="D45" s="2">
        <v>1</v>
      </c>
      <c r="E45" s="2"/>
      <c r="F45" s="3">
        <f t="shared" si="6"/>
        <v>76</v>
      </c>
      <c r="G45" s="20"/>
      <c r="H45" s="21">
        <f t="shared" si="3"/>
        <v>76</v>
      </c>
      <c r="I45" s="18">
        <v>3</v>
      </c>
      <c r="J45" s="21" t="s">
        <v>39</v>
      </c>
      <c r="K45" s="18"/>
      <c r="L45" s="84">
        <v>2</v>
      </c>
      <c r="M45" s="42">
        <f t="shared" si="7"/>
        <v>81</v>
      </c>
      <c r="N45" s="9"/>
    </row>
    <row r="46" spans="1:14" ht="22.5" customHeight="1" x14ac:dyDescent="0.2">
      <c r="A46" s="31"/>
      <c r="B46" s="1" t="s">
        <v>23</v>
      </c>
      <c r="C46" s="2">
        <v>212</v>
      </c>
      <c r="D46" s="2">
        <v>1</v>
      </c>
      <c r="E46" s="2"/>
      <c r="F46" s="3">
        <f t="shared" si="6"/>
        <v>213</v>
      </c>
      <c r="G46" s="20"/>
      <c r="H46" s="21">
        <f t="shared" si="3"/>
        <v>213</v>
      </c>
      <c r="I46" s="18">
        <v>5</v>
      </c>
      <c r="J46" s="21" t="s">
        <v>39</v>
      </c>
      <c r="K46" s="23"/>
      <c r="L46" s="84">
        <v>2</v>
      </c>
      <c r="M46" s="42">
        <f t="shared" si="7"/>
        <v>220</v>
      </c>
      <c r="N46" s="51"/>
    </row>
    <row r="47" spans="1:14" ht="22.5" customHeight="1" x14ac:dyDescent="0.2">
      <c r="A47" s="30"/>
      <c r="B47" s="1" t="s">
        <v>19</v>
      </c>
      <c r="C47" s="2">
        <v>25</v>
      </c>
      <c r="D47" s="2"/>
      <c r="E47" s="2"/>
      <c r="F47" s="3">
        <f>SUM(C47:E47)</f>
        <v>25</v>
      </c>
      <c r="G47" s="20"/>
      <c r="H47" s="21">
        <f t="shared" si="3"/>
        <v>25</v>
      </c>
      <c r="I47" s="18">
        <v>2</v>
      </c>
      <c r="J47" s="21"/>
      <c r="K47" s="18"/>
      <c r="L47" s="2"/>
      <c r="M47" s="22">
        <f>SUM(H47:K47)</f>
        <v>27</v>
      </c>
      <c r="N47" s="9"/>
    </row>
    <row r="48" spans="1:14" ht="22.5" customHeight="1" x14ac:dyDescent="0.2">
      <c r="A48" s="30"/>
      <c r="B48" s="1" t="s">
        <v>67</v>
      </c>
      <c r="C48" s="2">
        <v>25</v>
      </c>
      <c r="D48" s="2"/>
      <c r="E48" s="2"/>
      <c r="F48" s="3">
        <f>SUM(C48:E48)</f>
        <v>25</v>
      </c>
      <c r="G48" s="20"/>
      <c r="H48" s="21">
        <f t="shared" si="3"/>
        <v>25</v>
      </c>
      <c r="I48" s="18"/>
      <c r="J48" s="21"/>
      <c r="K48" s="18"/>
      <c r="L48" s="2"/>
      <c r="M48" s="22">
        <f>SUM(H48:K48)</f>
        <v>25</v>
      </c>
      <c r="N48" s="9"/>
    </row>
    <row r="49" spans="1:14" s="63" customFormat="1" ht="22.5" customHeight="1" x14ac:dyDescent="0.2">
      <c r="A49" s="60"/>
      <c r="B49" s="78" t="s">
        <v>24</v>
      </c>
      <c r="C49" s="79">
        <v>25</v>
      </c>
      <c r="D49" s="79"/>
      <c r="E49" s="79"/>
      <c r="F49" s="80">
        <f t="shared" ref="F49:F51" si="8">SUM(C49:E49)</f>
        <v>25</v>
      </c>
      <c r="G49" s="81"/>
      <c r="H49" s="82">
        <f t="shared" si="3"/>
        <v>25</v>
      </c>
      <c r="I49" s="83">
        <v>2</v>
      </c>
      <c r="J49" s="82"/>
      <c r="K49" s="83"/>
      <c r="L49" s="79"/>
      <c r="M49" s="61">
        <v>25</v>
      </c>
      <c r="N49" s="62"/>
    </row>
    <row r="50" spans="1:14" ht="22.5" customHeight="1" x14ac:dyDescent="0.2">
      <c r="A50" s="30"/>
      <c r="B50" s="1" t="s">
        <v>20</v>
      </c>
      <c r="C50" s="2">
        <v>50</v>
      </c>
      <c r="D50" s="2">
        <v>5</v>
      </c>
      <c r="E50" s="2"/>
      <c r="F50" s="3">
        <f t="shared" si="8"/>
        <v>55</v>
      </c>
      <c r="G50" s="20"/>
      <c r="H50" s="21">
        <f t="shared" si="3"/>
        <v>55</v>
      </c>
      <c r="I50" s="18">
        <v>2</v>
      </c>
      <c r="J50" s="21">
        <v>2</v>
      </c>
      <c r="K50" s="18"/>
      <c r="L50" s="84">
        <v>2</v>
      </c>
      <c r="M50" s="42">
        <f>SUM(H50:L50)</f>
        <v>61</v>
      </c>
      <c r="N50" s="9"/>
    </row>
    <row r="51" spans="1:14" ht="32.25" customHeight="1" x14ac:dyDescent="0.2">
      <c r="A51" s="32"/>
      <c r="B51" s="13" t="s">
        <v>21</v>
      </c>
      <c r="C51" s="14">
        <v>410</v>
      </c>
      <c r="D51" s="5">
        <v>5</v>
      </c>
      <c r="E51" s="5"/>
      <c r="F51" s="3">
        <f t="shared" si="8"/>
        <v>415</v>
      </c>
      <c r="G51" s="20"/>
      <c r="H51" s="21">
        <f t="shared" si="3"/>
        <v>415</v>
      </c>
      <c r="I51" s="18">
        <v>5</v>
      </c>
      <c r="J51" s="21">
        <v>2</v>
      </c>
      <c r="K51" s="18"/>
      <c r="L51" s="84">
        <v>2</v>
      </c>
      <c r="M51" s="42">
        <f>H51+I51+J51+L51</f>
        <v>424</v>
      </c>
      <c r="N51" s="9"/>
    </row>
    <row r="52" spans="1:14" ht="14.25" x14ac:dyDescent="0.2">
      <c r="A52" s="29" t="s">
        <v>25</v>
      </c>
      <c r="B52" s="10"/>
      <c r="C52" s="15"/>
      <c r="D52" s="15"/>
      <c r="E52" s="15"/>
      <c r="F52" s="3"/>
      <c r="G52" s="20"/>
      <c r="H52" s="21" t="s">
        <v>39</v>
      </c>
      <c r="I52" s="18"/>
      <c r="J52" s="18"/>
      <c r="K52" s="18"/>
      <c r="L52" s="15"/>
      <c r="M52" s="44" t="s">
        <v>39</v>
      </c>
      <c r="N52" s="9"/>
    </row>
    <row r="53" spans="1:14" ht="22.5" customHeight="1" x14ac:dyDescent="0.2">
      <c r="A53" s="30"/>
      <c r="B53" s="1" t="s">
        <v>26</v>
      </c>
      <c r="C53" s="2">
        <v>31</v>
      </c>
      <c r="D53" s="2">
        <v>5</v>
      </c>
      <c r="E53" s="2"/>
      <c r="F53" s="3">
        <f t="shared" ref="F53:F62" si="9">SUM(C53:E53)</f>
        <v>36</v>
      </c>
      <c r="G53" s="20"/>
      <c r="H53" s="21">
        <f t="shared" si="3"/>
        <v>36</v>
      </c>
      <c r="I53" s="48">
        <v>2</v>
      </c>
      <c r="J53" s="21"/>
      <c r="K53" s="18"/>
      <c r="L53" s="41">
        <v>1</v>
      </c>
      <c r="M53" s="42">
        <f>H53+I53+L53</f>
        <v>39</v>
      </c>
      <c r="N53" s="9"/>
    </row>
    <row r="54" spans="1:14" ht="22.5" customHeight="1" x14ac:dyDescent="0.2">
      <c r="A54" s="30"/>
      <c r="B54" s="1" t="s">
        <v>46</v>
      </c>
      <c r="C54" s="2">
        <f>C53*2</f>
        <v>62</v>
      </c>
      <c r="D54" s="2">
        <v>1</v>
      </c>
      <c r="E54" s="2"/>
      <c r="F54" s="3">
        <f t="shared" si="9"/>
        <v>63</v>
      </c>
      <c r="G54" s="20"/>
      <c r="H54" s="21">
        <f t="shared" si="3"/>
        <v>63</v>
      </c>
      <c r="I54" s="41" t="s">
        <v>69</v>
      </c>
      <c r="J54" s="21">
        <v>2</v>
      </c>
      <c r="K54" s="18"/>
      <c r="L54" s="41">
        <v>1</v>
      </c>
      <c r="M54" s="42">
        <f>H54+4+J54+L54</f>
        <v>70</v>
      </c>
      <c r="N54" s="9"/>
    </row>
    <row r="55" spans="1:14" ht="22.5" customHeight="1" x14ac:dyDescent="0.2">
      <c r="A55" s="30"/>
      <c r="B55" s="1" t="s">
        <v>47</v>
      </c>
      <c r="C55" s="2">
        <f>C54+15</f>
        <v>77</v>
      </c>
      <c r="D55" s="2">
        <v>1</v>
      </c>
      <c r="E55" s="2"/>
      <c r="F55" s="3">
        <f t="shared" si="9"/>
        <v>78</v>
      </c>
      <c r="G55" s="24"/>
      <c r="H55" s="21">
        <f t="shared" si="3"/>
        <v>78</v>
      </c>
      <c r="I55" s="41" t="s">
        <v>69</v>
      </c>
      <c r="J55" s="21">
        <v>2</v>
      </c>
      <c r="K55" s="18"/>
      <c r="L55" s="41">
        <v>1</v>
      </c>
      <c r="M55" s="42">
        <f>H55+4+J55+L55</f>
        <v>85</v>
      </c>
      <c r="N55" s="9"/>
    </row>
    <row r="56" spans="1:14" ht="22.5" customHeight="1" x14ac:dyDescent="0.2">
      <c r="A56" s="30"/>
      <c r="B56" s="1" t="s">
        <v>48</v>
      </c>
      <c r="C56" s="2">
        <f>C55+15</f>
        <v>92</v>
      </c>
      <c r="D56" s="2">
        <v>1</v>
      </c>
      <c r="E56" s="2"/>
      <c r="F56" s="3">
        <f t="shared" si="9"/>
        <v>93</v>
      </c>
      <c r="G56" s="20"/>
      <c r="H56" s="21">
        <f t="shared" si="3"/>
        <v>93</v>
      </c>
      <c r="I56" s="41" t="s">
        <v>69</v>
      </c>
      <c r="J56" s="21">
        <v>2</v>
      </c>
      <c r="K56" s="18"/>
      <c r="L56" s="41">
        <v>1</v>
      </c>
      <c r="M56" s="42">
        <f>H56+4+J56+L56</f>
        <v>100</v>
      </c>
      <c r="N56" s="9"/>
    </row>
    <row r="57" spans="1:14" ht="22.5" customHeight="1" x14ac:dyDescent="0.2">
      <c r="A57" s="30"/>
      <c r="B57" s="1" t="s">
        <v>19</v>
      </c>
      <c r="C57" s="2">
        <v>25</v>
      </c>
      <c r="D57" s="2"/>
      <c r="E57" s="2"/>
      <c r="F57" s="3">
        <f t="shared" si="9"/>
        <v>25</v>
      </c>
      <c r="G57" s="20"/>
      <c r="H57" s="21">
        <f t="shared" si="3"/>
        <v>25</v>
      </c>
      <c r="I57" s="18">
        <v>2</v>
      </c>
      <c r="J57" s="21" t="s">
        <v>39</v>
      </c>
      <c r="K57" s="18"/>
      <c r="L57" s="37"/>
      <c r="M57" s="22">
        <f>SUM(H57:K57)</f>
        <v>27</v>
      </c>
      <c r="N57" s="9"/>
    </row>
    <row r="58" spans="1:14" ht="22.5" customHeight="1" x14ac:dyDescent="0.2">
      <c r="A58" s="30"/>
      <c r="B58" s="1" t="s">
        <v>45</v>
      </c>
      <c r="C58" s="2">
        <f>31*2</f>
        <v>62</v>
      </c>
      <c r="D58" s="56">
        <v>1</v>
      </c>
      <c r="E58" s="2"/>
      <c r="F58" s="3">
        <f t="shared" si="9"/>
        <v>63</v>
      </c>
      <c r="G58" s="20"/>
      <c r="H58" s="21">
        <f t="shared" si="3"/>
        <v>63</v>
      </c>
      <c r="I58" s="41" t="s">
        <v>69</v>
      </c>
      <c r="J58" s="58">
        <v>2</v>
      </c>
      <c r="K58" s="18"/>
      <c r="L58" s="2"/>
      <c r="M58" s="42">
        <f>H58+4+J58</f>
        <v>69</v>
      </c>
      <c r="N58" s="9"/>
    </row>
    <row r="59" spans="1:14" ht="22.5" customHeight="1" x14ac:dyDescent="0.2">
      <c r="A59" s="30"/>
      <c r="B59" s="55" t="s">
        <v>73</v>
      </c>
      <c r="C59" s="2">
        <f>C58+15</f>
        <v>77</v>
      </c>
      <c r="D59" s="46">
        <v>1</v>
      </c>
      <c r="E59" s="46"/>
      <c r="F59" s="47">
        <f t="shared" si="9"/>
        <v>78</v>
      </c>
      <c r="G59" s="20"/>
      <c r="H59" s="75">
        <f t="shared" si="3"/>
        <v>78</v>
      </c>
      <c r="I59" s="76">
        <v>4</v>
      </c>
      <c r="J59" s="75">
        <v>2</v>
      </c>
      <c r="K59" s="48"/>
      <c r="L59" s="46"/>
      <c r="M59" s="42">
        <f>H59+I59+J59+L59</f>
        <v>84</v>
      </c>
      <c r="N59" s="9"/>
    </row>
    <row r="60" spans="1:14" ht="22.5" customHeight="1" x14ac:dyDescent="0.2">
      <c r="A60" s="30"/>
      <c r="B60" s="55" t="s">
        <v>74</v>
      </c>
      <c r="C60" s="2">
        <f>C59+15</f>
        <v>92</v>
      </c>
      <c r="D60" s="46">
        <v>1</v>
      </c>
      <c r="E60" s="46"/>
      <c r="F60" s="47">
        <f t="shared" si="9"/>
        <v>93</v>
      </c>
      <c r="G60" s="20"/>
      <c r="H60" s="75">
        <f t="shared" si="3"/>
        <v>93</v>
      </c>
      <c r="I60" s="77">
        <v>4</v>
      </c>
      <c r="J60" s="75">
        <v>2</v>
      </c>
      <c r="K60" s="48"/>
      <c r="L60" s="46"/>
      <c r="M60" s="42">
        <f>H60+I60+J60</f>
        <v>99</v>
      </c>
      <c r="N60" s="9"/>
    </row>
    <row r="61" spans="1:14" ht="22.5" customHeight="1" x14ac:dyDescent="0.2">
      <c r="A61" s="30"/>
      <c r="B61" s="1" t="s">
        <v>67</v>
      </c>
      <c r="C61" s="2">
        <v>25</v>
      </c>
      <c r="D61" s="2"/>
      <c r="E61" s="2"/>
      <c r="F61" s="3">
        <f t="shared" si="9"/>
        <v>25</v>
      </c>
      <c r="G61" s="20"/>
      <c r="H61" s="21">
        <f t="shared" si="3"/>
        <v>25</v>
      </c>
      <c r="I61" s="18"/>
      <c r="J61" s="21"/>
      <c r="K61" s="18"/>
      <c r="L61" s="2" t="s">
        <v>39</v>
      </c>
      <c r="M61" s="22">
        <f>SUM(H61:K61)</f>
        <v>25</v>
      </c>
      <c r="N61" s="9"/>
    </row>
    <row r="62" spans="1:14" ht="22.5" customHeight="1" x14ac:dyDescent="0.2">
      <c r="A62" s="30"/>
      <c r="B62" s="78" t="s">
        <v>27</v>
      </c>
      <c r="C62" s="79">
        <v>25</v>
      </c>
      <c r="D62" s="79"/>
      <c r="E62" s="79"/>
      <c r="F62" s="80">
        <f t="shared" si="9"/>
        <v>25</v>
      </c>
      <c r="G62" s="81"/>
      <c r="H62" s="82">
        <f t="shared" si="3"/>
        <v>25</v>
      </c>
      <c r="I62" s="83">
        <v>2</v>
      </c>
      <c r="J62" s="82"/>
      <c r="K62" s="83"/>
      <c r="L62" s="79"/>
      <c r="M62" s="61">
        <f>SUM(H62:K62)</f>
        <v>27</v>
      </c>
      <c r="N62" s="9" t="s">
        <v>71</v>
      </c>
    </row>
    <row r="63" spans="1:14" ht="14.25" x14ac:dyDescent="0.2">
      <c r="A63" s="30" t="s">
        <v>28</v>
      </c>
      <c r="B63" s="1"/>
      <c r="C63" s="2"/>
      <c r="D63" s="2"/>
      <c r="E63" s="2"/>
      <c r="F63" s="3"/>
      <c r="G63" s="20"/>
      <c r="H63" s="21" t="s">
        <v>39</v>
      </c>
      <c r="I63" s="18"/>
      <c r="J63" s="18"/>
      <c r="K63" s="18"/>
      <c r="L63" s="2"/>
      <c r="M63" s="22" t="s">
        <v>39</v>
      </c>
      <c r="N63" s="9"/>
    </row>
    <row r="64" spans="1:14" ht="22.5" customHeight="1" x14ac:dyDescent="0.2">
      <c r="A64" s="30"/>
      <c r="B64" s="1" t="s">
        <v>29</v>
      </c>
      <c r="C64" s="2">
        <v>120</v>
      </c>
      <c r="D64" s="2">
        <v>5</v>
      </c>
      <c r="E64" s="2"/>
      <c r="F64" s="3">
        <f>SUM(C64:E64)</f>
        <v>125</v>
      </c>
      <c r="G64" s="20"/>
      <c r="H64" s="21">
        <f t="shared" si="3"/>
        <v>125</v>
      </c>
      <c r="I64" s="18"/>
      <c r="J64" s="21"/>
      <c r="K64" s="18"/>
      <c r="L64" s="2"/>
      <c r="M64" s="22">
        <f>SUM(H64:K64)</f>
        <v>125</v>
      </c>
      <c r="N64" s="9"/>
    </row>
    <row r="65" spans="1:14" ht="22.5" customHeight="1" x14ac:dyDescent="0.2">
      <c r="A65" s="30"/>
      <c r="B65" s="1" t="s">
        <v>46</v>
      </c>
      <c r="C65" s="2">
        <v>133</v>
      </c>
      <c r="D65" s="2">
        <v>1</v>
      </c>
      <c r="E65" s="2"/>
      <c r="F65" s="3">
        <f>SUM(C65:E65)</f>
        <v>134</v>
      </c>
      <c r="G65" s="20"/>
      <c r="H65" s="21">
        <f t="shared" si="3"/>
        <v>134</v>
      </c>
      <c r="I65" s="18">
        <v>4</v>
      </c>
      <c r="J65" s="21"/>
      <c r="K65" s="18"/>
      <c r="L65" s="2"/>
      <c r="M65" s="22">
        <f>SUM(H65:K65)</f>
        <v>138</v>
      </c>
      <c r="N65" s="9"/>
    </row>
    <row r="66" spans="1:14" ht="22.5" customHeight="1" x14ac:dyDescent="0.2">
      <c r="A66" s="30"/>
      <c r="B66" s="1" t="s">
        <v>47</v>
      </c>
      <c r="C66" s="2">
        <f>C65+66</f>
        <v>199</v>
      </c>
      <c r="D66" s="2">
        <v>1</v>
      </c>
      <c r="E66" s="2"/>
      <c r="F66" s="3">
        <f>SUM(C66:E66)</f>
        <v>200</v>
      </c>
      <c r="G66" s="20"/>
      <c r="H66" s="21">
        <f t="shared" si="3"/>
        <v>200</v>
      </c>
      <c r="I66" s="18">
        <v>5</v>
      </c>
      <c r="J66" s="21"/>
      <c r="K66" s="18"/>
      <c r="L66" s="2"/>
      <c r="M66" s="22">
        <f>SUM(H66:K66)</f>
        <v>205</v>
      </c>
      <c r="N66" s="9"/>
    </row>
    <row r="67" spans="1:14" ht="22.5" customHeight="1" x14ac:dyDescent="0.2">
      <c r="A67" s="30"/>
      <c r="B67" s="55" t="s">
        <v>72</v>
      </c>
      <c r="C67" s="2">
        <f>C66+66</f>
        <v>265</v>
      </c>
      <c r="D67" s="2">
        <v>1</v>
      </c>
      <c r="E67" s="2"/>
      <c r="F67" s="3">
        <f>SUM(C67:E67)</f>
        <v>266</v>
      </c>
      <c r="G67" s="20"/>
      <c r="H67" s="21">
        <f t="shared" si="3"/>
        <v>266</v>
      </c>
      <c r="I67" s="18">
        <v>5</v>
      </c>
      <c r="J67" s="21"/>
      <c r="K67" s="18"/>
      <c r="L67" s="2"/>
      <c r="M67" s="22">
        <f>SUM(H67:K67)</f>
        <v>271</v>
      </c>
      <c r="N67" s="9"/>
    </row>
    <row r="68" spans="1:14" ht="22.5" customHeight="1" x14ac:dyDescent="0.2">
      <c r="A68" s="30"/>
      <c r="B68" s="1" t="s">
        <v>30</v>
      </c>
      <c r="C68" s="2">
        <v>25</v>
      </c>
      <c r="D68" s="2"/>
      <c r="E68" s="2"/>
      <c r="F68" s="3">
        <f>SUM(C68:E68)</f>
        <v>25</v>
      </c>
      <c r="G68" s="20"/>
      <c r="H68" s="21">
        <f t="shared" si="3"/>
        <v>25</v>
      </c>
      <c r="I68" s="18">
        <v>2</v>
      </c>
      <c r="J68" s="21"/>
      <c r="K68" s="18"/>
      <c r="L68" s="2"/>
      <c r="M68" s="22">
        <f>SUM(H68:K68)</f>
        <v>27</v>
      </c>
      <c r="N68" s="9"/>
    </row>
    <row r="69" spans="1:14" ht="14.25" x14ac:dyDescent="0.2">
      <c r="A69" s="30" t="s">
        <v>31</v>
      </c>
      <c r="B69" s="1"/>
      <c r="C69" s="2"/>
      <c r="D69" s="2"/>
      <c r="E69" s="2"/>
      <c r="F69" s="3"/>
      <c r="G69" s="20"/>
      <c r="H69" s="21" t="s">
        <v>39</v>
      </c>
      <c r="I69" s="18"/>
      <c r="J69" s="18"/>
      <c r="K69" s="18"/>
      <c r="L69" s="2"/>
      <c r="M69" s="22" t="s">
        <v>39</v>
      </c>
      <c r="N69" s="9"/>
    </row>
    <row r="70" spans="1:14" ht="22.5" customHeight="1" x14ac:dyDescent="0.2">
      <c r="A70" s="30"/>
      <c r="B70" s="1" t="s">
        <v>32</v>
      </c>
      <c r="C70" s="2">
        <v>120</v>
      </c>
      <c r="D70" s="56">
        <v>1</v>
      </c>
      <c r="E70" s="2"/>
      <c r="F70" s="3">
        <f t="shared" ref="F70:F80" si="10">SUM(C70:E70)</f>
        <v>121</v>
      </c>
      <c r="G70" s="20"/>
      <c r="H70" s="21">
        <f t="shared" si="3"/>
        <v>121</v>
      </c>
      <c r="I70" s="43"/>
      <c r="J70" s="21"/>
      <c r="K70" s="18"/>
      <c r="L70" s="2"/>
      <c r="M70" s="64">
        <f t="shared" ref="M70:M80" si="11">SUM(H70:K70)</f>
        <v>121</v>
      </c>
      <c r="N70" s="9"/>
    </row>
    <row r="71" spans="1:14" ht="22.5" customHeight="1" x14ac:dyDescent="0.2">
      <c r="A71" s="30"/>
      <c r="B71" s="1" t="s">
        <v>50</v>
      </c>
      <c r="C71" s="2">
        <v>62</v>
      </c>
      <c r="D71" s="2">
        <v>1</v>
      </c>
      <c r="E71" s="2"/>
      <c r="F71" s="3">
        <f t="shared" si="10"/>
        <v>63</v>
      </c>
      <c r="G71" s="20"/>
      <c r="H71" s="21">
        <f t="shared" si="3"/>
        <v>63</v>
      </c>
      <c r="I71" s="18">
        <v>2</v>
      </c>
      <c r="J71" s="21"/>
      <c r="K71" s="18"/>
      <c r="L71" s="2"/>
      <c r="M71" s="22">
        <f t="shared" si="11"/>
        <v>65</v>
      </c>
      <c r="N71" s="9"/>
    </row>
    <row r="72" spans="1:14" ht="22.5" customHeight="1" x14ac:dyDescent="0.2">
      <c r="A72" s="30"/>
      <c r="B72" s="1" t="s">
        <v>51</v>
      </c>
      <c r="C72" s="2">
        <f>C71+30</f>
        <v>92</v>
      </c>
      <c r="D72" s="56">
        <v>1</v>
      </c>
      <c r="E72" s="2"/>
      <c r="F72" s="3">
        <f t="shared" si="10"/>
        <v>93</v>
      </c>
      <c r="G72" s="20"/>
      <c r="H72" s="21">
        <f t="shared" ref="H72:H80" si="12">F72</f>
        <v>93</v>
      </c>
      <c r="I72" s="18">
        <v>3</v>
      </c>
      <c r="J72" s="21"/>
      <c r="K72" s="18"/>
      <c r="L72" s="2"/>
      <c r="M72" s="64">
        <f t="shared" si="11"/>
        <v>96</v>
      </c>
      <c r="N72" s="9"/>
    </row>
    <row r="73" spans="1:14" ht="22.5" customHeight="1" x14ac:dyDescent="0.2">
      <c r="A73" s="30"/>
      <c r="B73" s="1" t="s">
        <v>52</v>
      </c>
      <c r="C73" s="2">
        <f>C72+30</f>
        <v>122</v>
      </c>
      <c r="D73" s="56">
        <v>1</v>
      </c>
      <c r="E73" s="2"/>
      <c r="F73" s="3">
        <f t="shared" si="10"/>
        <v>123</v>
      </c>
      <c r="G73" s="20"/>
      <c r="H73" s="21">
        <f t="shared" si="12"/>
        <v>123</v>
      </c>
      <c r="I73" s="18">
        <v>4</v>
      </c>
      <c r="J73" s="21"/>
      <c r="K73" s="18"/>
      <c r="L73" s="2"/>
      <c r="M73" s="64">
        <f t="shared" si="11"/>
        <v>127</v>
      </c>
      <c r="N73" s="9"/>
    </row>
    <row r="74" spans="1:14" ht="22.5" customHeight="1" x14ac:dyDescent="0.2">
      <c r="A74" s="30"/>
      <c r="B74" s="1" t="s">
        <v>33</v>
      </c>
      <c r="C74" s="2">
        <v>25</v>
      </c>
      <c r="D74" s="2"/>
      <c r="E74" s="2"/>
      <c r="F74" s="3">
        <f t="shared" si="10"/>
        <v>25</v>
      </c>
      <c r="G74" s="20"/>
      <c r="H74" s="21">
        <f t="shared" si="12"/>
        <v>25</v>
      </c>
      <c r="I74" s="18">
        <v>2</v>
      </c>
      <c r="J74" s="21"/>
      <c r="K74" s="18"/>
      <c r="L74" s="2"/>
      <c r="M74" s="22">
        <f t="shared" si="11"/>
        <v>27</v>
      </c>
      <c r="N74" s="9"/>
    </row>
    <row r="75" spans="1:14" ht="22.5" customHeight="1" x14ac:dyDescent="0.2">
      <c r="A75" s="30"/>
      <c r="B75" s="1" t="s">
        <v>34</v>
      </c>
      <c r="C75" s="2">
        <v>50</v>
      </c>
      <c r="D75" s="56">
        <v>1</v>
      </c>
      <c r="E75" s="2"/>
      <c r="F75" s="3">
        <f t="shared" si="10"/>
        <v>51</v>
      </c>
      <c r="G75" s="20"/>
      <c r="H75" s="21">
        <f t="shared" si="12"/>
        <v>51</v>
      </c>
      <c r="I75" s="18"/>
      <c r="J75" s="21">
        <v>2</v>
      </c>
      <c r="K75" s="41" t="s">
        <v>61</v>
      </c>
      <c r="L75" s="56">
        <v>15</v>
      </c>
      <c r="M75" s="42">
        <f>H75+I75+J75+15+L75</f>
        <v>83</v>
      </c>
      <c r="N75" s="9"/>
    </row>
    <row r="76" spans="1:14" ht="22.5" customHeight="1" x14ac:dyDescent="0.2">
      <c r="A76" s="30"/>
      <c r="B76" s="55" t="s">
        <v>68</v>
      </c>
      <c r="C76" s="56">
        <v>54</v>
      </c>
      <c r="D76" s="56"/>
      <c r="E76" s="56"/>
      <c r="F76" s="57">
        <f t="shared" si="10"/>
        <v>54</v>
      </c>
      <c r="G76" s="20"/>
      <c r="H76" s="58">
        <f t="shared" si="12"/>
        <v>54</v>
      </c>
      <c r="I76" s="45"/>
      <c r="J76" s="58"/>
      <c r="K76" s="54"/>
      <c r="L76" s="56"/>
      <c r="M76" s="42">
        <v>54</v>
      </c>
      <c r="N76" s="9" t="s">
        <v>75</v>
      </c>
    </row>
    <row r="77" spans="1:14" ht="22.5" customHeight="1" x14ac:dyDescent="0.2">
      <c r="A77" s="30"/>
      <c r="B77" s="1" t="s">
        <v>35</v>
      </c>
      <c r="C77" s="2">
        <v>54</v>
      </c>
      <c r="D77" s="2"/>
      <c r="E77" s="2"/>
      <c r="F77" s="3">
        <f t="shared" si="10"/>
        <v>54</v>
      </c>
      <c r="G77" s="20"/>
      <c r="H77" s="21">
        <f t="shared" si="12"/>
        <v>54</v>
      </c>
      <c r="I77" s="18"/>
      <c r="J77" s="21"/>
      <c r="K77" s="18"/>
      <c r="L77" s="2"/>
      <c r="M77" s="22">
        <f t="shared" si="11"/>
        <v>54</v>
      </c>
      <c r="N77" s="9"/>
    </row>
    <row r="78" spans="1:14" ht="22.5" customHeight="1" x14ac:dyDescent="0.2">
      <c r="A78" s="30"/>
      <c r="B78" s="1" t="s">
        <v>36</v>
      </c>
      <c r="C78" s="2">
        <v>9</v>
      </c>
      <c r="D78" s="2"/>
      <c r="E78" s="2"/>
      <c r="F78" s="3">
        <f t="shared" si="10"/>
        <v>9</v>
      </c>
      <c r="G78" s="20"/>
      <c r="H78" s="21">
        <f t="shared" si="12"/>
        <v>9</v>
      </c>
      <c r="I78" s="18">
        <v>2</v>
      </c>
      <c r="J78" s="21"/>
      <c r="K78" s="18"/>
      <c r="L78" s="2"/>
      <c r="M78" s="22">
        <f t="shared" si="11"/>
        <v>11</v>
      </c>
      <c r="N78" s="9"/>
    </row>
    <row r="79" spans="1:14" ht="22.5" customHeight="1" x14ac:dyDescent="0.2">
      <c r="A79" s="30"/>
      <c r="B79" s="1" t="s">
        <v>37</v>
      </c>
      <c r="C79" s="2">
        <v>25</v>
      </c>
      <c r="D79" s="2"/>
      <c r="E79" s="2"/>
      <c r="F79" s="3">
        <f t="shared" si="10"/>
        <v>25</v>
      </c>
      <c r="G79" s="20"/>
      <c r="H79" s="21">
        <f t="shared" si="12"/>
        <v>25</v>
      </c>
      <c r="I79" s="18"/>
      <c r="J79" s="21"/>
      <c r="K79" s="18"/>
      <c r="L79" s="2"/>
      <c r="M79" s="22">
        <f t="shared" si="11"/>
        <v>25</v>
      </c>
      <c r="N79" s="9"/>
    </row>
    <row r="80" spans="1:14" ht="22.5" customHeight="1" thickBot="1" x14ac:dyDescent="0.25">
      <c r="A80" s="33"/>
      <c r="B80" s="34" t="s">
        <v>38</v>
      </c>
      <c r="C80" s="35">
        <v>25</v>
      </c>
      <c r="D80" s="35"/>
      <c r="E80" s="35"/>
      <c r="F80" s="36">
        <f t="shared" si="10"/>
        <v>25</v>
      </c>
      <c r="G80" s="25"/>
      <c r="H80" s="7">
        <f t="shared" si="12"/>
        <v>25</v>
      </c>
      <c r="I80" s="26"/>
      <c r="J80" s="7"/>
      <c r="K80" s="26"/>
      <c r="L80" s="35"/>
      <c r="M80" s="27">
        <f t="shared" si="11"/>
        <v>25</v>
      </c>
      <c r="N80" s="9"/>
    </row>
  </sheetData>
  <mergeCells count="5">
    <mergeCell ref="A2:E2"/>
    <mergeCell ref="A3:B3"/>
    <mergeCell ref="G2:M2"/>
    <mergeCell ref="A1:F1"/>
    <mergeCell ref="I1:M1"/>
  </mergeCells>
  <pageMargins left="0.75" right="0.5" top="0.75" bottom="0.75" header="0.55000000000000004" footer="0.3"/>
  <pageSetup scale="59" fitToHeight="0" orientation="portrait" r:id="rId1"/>
  <headerFooter>
    <oddFooter xml:space="preserve">&amp;CTexas State Board of Dental Examiners 
Fee Schedule 
Fiscal Year 2020&amp;R </oddFooter>
  </headerFooter>
  <rowBreaks count="1" manualBreakCount="1">
    <brk id="47" max="16383" man="1"/>
  </rowBreaks>
  <colBreaks count="1" manualBreakCount="1">
    <brk id="1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5"/>
  <sheetViews>
    <sheetView tabSelected="1" topLeftCell="A67" zoomScaleNormal="100" zoomScaleSheetLayoutView="100" workbookViewId="0">
      <selection activeCell="O73" sqref="O73"/>
    </sheetView>
  </sheetViews>
  <sheetFormatPr defaultColWidth="14.42578125" defaultRowHeight="14.25" x14ac:dyDescent="0.2"/>
  <cols>
    <col min="1" max="1" width="2.28515625" style="86" customWidth="1"/>
    <col min="2" max="2" width="51.7109375" style="86" customWidth="1"/>
    <col min="3" max="3" width="11.5703125" style="126" hidden="1" customWidth="1"/>
    <col min="4" max="4" width="10.42578125" style="126" hidden="1" customWidth="1"/>
    <col min="5" max="5" width="9.85546875" style="126" hidden="1" customWidth="1"/>
    <col min="6" max="6" width="11.28515625" style="126" hidden="1" customWidth="1"/>
    <col min="7" max="7" width="3.28515625" style="86" hidden="1" customWidth="1"/>
    <col min="8" max="8" width="11.5703125" style="86" bestFit="1" customWidth="1"/>
    <col min="9" max="9" width="8.7109375" style="129" customWidth="1"/>
    <col min="10" max="11" width="8.7109375" style="86" customWidth="1"/>
    <col min="12" max="12" width="11.28515625" style="126" customWidth="1"/>
    <col min="13" max="13" width="11.5703125" style="86" customWidth="1"/>
    <col min="14" max="14" width="11.5703125" style="86" bestFit="1" customWidth="1"/>
    <col min="15" max="16384" width="14.42578125" style="86"/>
  </cols>
  <sheetData>
    <row r="1" spans="1:15" ht="15" customHeight="1" x14ac:dyDescent="0.2">
      <c r="A1" s="149" t="s">
        <v>76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1"/>
      <c r="N1" s="85"/>
    </row>
    <row r="2" spans="1:15" ht="33.75" customHeight="1" thickBot="1" x14ac:dyDescent="0.25">
      <c r="A2" s="147" t="s">
        <v>0</v>
      </c>
      <c r="B2" s="148"/>
      <c r="C2" s="130" t="s">
        <v>60</v>
      </c>
      <c r="D2" s="87" t="s">
        <v>2</v>
      </c>
      <c r="E2" s="87" t="s">
        <v>40</v>
      </c>
      <c r="F2" s="88" t="s">
        <v>41</v>
      </c>
      <c r="G2" s="89"/>
      <c r="H2" s="73" t="s">
        <v>41</v>
      </c>
      <c r="I2" s="73" t="s">
        <v>54</v>
      </c>
      <c r="J2" s="73" t="s">
        <v>55</v>
      </c>
      <c r="K2" s="73" t="s">
        <v>56</v>
      </c>
      <c r="L2" s="90" t="s">
        <v>1</v>
      </c>
      <c r="M2" s="27" t="s">
        <v>42</v>
      </c>
      <c r="N2" s="91" t="s">
        <v>39</v>
      </c>
    </row>
    <row r="3" spans="1:15" x14ac:dyDescent="0.2">
      <c r="A3" s="92" t="s">
        <v>3</v>
      </c>
      <c r="B3" s="93"/>
      <c r="C3" s="94"/>
      <c r="D3" s="95"/>
      <c r="E3" s="95"/>
      <c r="F3" s="96"/>
      <c r="G3" s="97"/>
      <c r="H3" s="65" t="s">
        <v>39</v>
      </c>
      <c r="I3" s="128"/>
      <c r="J3" s="65"/>
      <c r="K3" s="65"/>
      <c r="L3" s="95"/>
      <c r="M3" s="67"/>
      <c r="N3" s="98"/>
    </row>
    <row r="4" spans="1:15" ht="21" customHeight="1" x14ac:dyDescent="0.2">
      <c r="A4" s="99"/>
      <c r="B4" s="100" t="s">
        <v>4</v>
      </c>
      <c r="C4" s="101">
        <v>215</v>
      </c>
      <c r="D4" s="101">
        <v>5</v>
      </c>
      <c r="E4" s="101">
        <f>55*2</f>
        <v>110</v>
      </c>
      <c r="F4" s="102">
        <f>SUM(C4:E4)</f>
        <v>330</v>
      </c>
      <c r="G4" s="103"/>
      <c r="H4" s="18">
        <f>F4</f>
        <v>330</v>
      </c>
      <c r="I4" s="18">
        <v>5</v>
      </c>
      <c r="J4" s="18"/>
      <c r="K4" s="104">
        <v>15</v>
      </c>
      <c r="L4" s="104">
        <v>10</v>
      </c>
      <c r="M4" s="19">
        <f t="shared" ref="M4:M18" si="0">SUM(H4:L4)</f>
        <v>360</v>
      </c>
      <c r="N4" s="98"/>
    </row>
    <row r="5" spans="1:15" ht="21" customHeight="1" x14ac:dyDescent="0.2">
      <c r="A5" s="105"/>
      <c r="B5" s="106" t="s">
        <v>46</v>
      </c>
      <c r="C5" s="101">
        <v>300</v>
      </c>
      <c r="D5" s="101">
        <v>1</v>
      </c>
      <c r="E5" s="101">
        <f t="shared" ref="E5:E10" si="1">55*2</f>
        <v>110</v>
      </c>
      <c r="F5" s="102">
        <f t="shared" ref="F5:F50" si="2">SUM(C5:E5)</f>
        <v>411</v>
      </c>
      <c r="G5" s="107"/>
      <c r="H5" s="18">
        <f t="shared" ref="H5:H76" si="3">F5</f>
        <v>411</v>
      </c>
      <c r="I5" s="104">
        <v>5</v>
      </c>
      <c r="J5" s="18">
        <v>2.5</v>
      </c>
      <c r="K5" s="104">
        <v>15</v>
      </c>
      <c r="L5" s="104">
        <v>10</v>
      </c>
      <c r="M5" s="19">
        <f t="shared" si="0"/>
        <v>443.5</v>
      </c>
      <c r="N5" s="98"/>
    </row>
    <row r="6" spans="1:15" ht="21" customHeight="1" x14ac:dyDescent="0.2">
      <c r="A6" s="105"/>
      <c r="B6" s="106" t="s">
        <v>47</v>
      </c>
      <c r="C6" s="101">
        <f>M5</f>
        <v>443.5</v>
      </c>
      <c r="D6" s="101" t="s">
        <v>39</v>
      </c>
      <c r="E6" s="101" t="s">
        <v>39</v>
      </c>
      <c r="F6" s="102">
        <f t="shared" si="2"/>
        <v>443.5</v>
      </c>
      <c r="G6" s="107"/>
      <c r="H6" s="18">
        <f>M5*1.5</f>
        <v>665.25</v>
      </c>
      <c r="I6" s="104" t="s">
        <v>39</v>
      </c>
      <c r="J6" s="18" t="s">
        <v>39</v>
      </c>
      <c r="K6" s="104" t="s">
        <v>39</v>
      </c>
      <c r="L6" s="104" t="s">
        <v>39</v>
      </c>
      <c r="M6" s="19">
        <f t="shared" si="0"/>
        <v>665.25</v>
      </c>
      <c r="N6" s="98" t="s">
        <v>39</v>
      </c>
      <c r="O6" s="86" t="s">
        <v>39</v>
      </c>
    </row>
    <row r="7" spans="1:15" ht="21" customHeight="1" x14ac:dyDescent="0.2">
      <c r="A7" s="105"/>
      <c r="B7" s="106" t="s">
        <v>82</v>
      </c>
      <c r="C7" s="101">
        <f>M5</f>
        <v>443.5</v>
      </c>
      <c r="D7" s="101" t="s">
        <v>39</v>
      </c>
      <c r="E7" s="101" t="s">
        <v>39</v>
      </c>
      <c r="F7" s="102">
        <f t="shared" si="2"/>
        <v>443.5</v>
      </c>
      <c r="G7" s="107"/>
      <c r="H7" s="18">
        <f>M5*2</f>
        <v>887</v>
      </c>
      <c r="I7" s="104" t="s">
        <v>39</v>
      </c>
      <c r="J7" s="18" t="s">
        <v>39</v>
      </c>
      <c r="K7" s="104" t="s">
        <v>39</v>
      </c>
      <c r="L7" s="104" t="s">
        <v>39</v>
      </c>
      <c r="M7" s="19">
        <f t="shared" si="0"/>
        <v>887</v>
      </c>
      <c r="N7" s="98" t="s">
        <v>39</v>
      </c>
    </row>
    <row r="8" spans="1:15" ht="21" customHeight="1" x14ac:dyDescent="0.2">
      <c r="A8" s="105"/>
      <c r="B8" s="106" t="s">
        <v>5</v>
      </c>
      <c r="C8" s="101">
        <v>2800</v>
      </c>
      <c r="D8" s="101">
        <v>5</v>
      </c>
      <c r="E8" s="101">
        <f t="shared" si="1"/>
        <v>110</v>
      </c>
      <c r="F8" s="102">
        <f t="shared" si="2"/>
        <v>2915</v>
      </c>
      <c r="G8" s="107"/>
      <c r="H8" s="18">
        <f t="shared" si="3"/>
        <v>2915</v>
      </c>
      <c r="I8" s="18">
        <v>5</v>
      </c>
      <c r="J8" s="18"/>
      <c r="K8" s="104">
        <v>15</v>
      </c>
      <c r="L8" s="104">
        <v>10</v>
      </c>
      <c r="M8" s="19">
        <f t="shared" si="0"/>
        <v>2945</v>
      </c>
      <c r="N8" s="98"/>
    </row>
    <row r="9" spans="1:15" ht="21" customHeight="1" x14ac:dyDescent="0.2">
      <c r="A9" s="105"/>
      <c r="B9" s="106" t="s">
        <v>6</v>
      </c>
      <c r="C9" s="101">
        <v>750</v>
      </c>
      <c r="D9" s="101">
        <v>5</v>
      </c>
      <c r="E9" s="101">
        <f t="shared" si="1"/>
        <v>110</v>
      </c>
      <c r="F9" s="102">
        <f t="shared" si="2"/>
        <v>865</v>
      </c>
      <c r="G9" s="107"/>
      <c r="H9" s="18">
        <f t="shared" si="3"/>
        <v>865</v>
      </c>
      <c r="I9" s="18">
        <v>5</v>
      </c>
      <c r="J9" s="18"/>
      <c r="K9" s="104">
        <v>15</v>
      </c>
      <c r="L9" s="104">
        <v>10</v>
      </c>
      <c r="M9" s="19">
        <f t="shared" si="0"/>
        <v>895</v>
      </c>
      <c r="N9" s="98"/>
    </row>
    <row r="10" spans="1:15" ht="21" customHeight="1" x14ac:dyDescent="0.2">
      <c r="A10" s="105"/>
      <c r="B10" s="106" t="s">
        <v>80</v>
      </c>
      <c r="C10" s="101">
        <v>150</v>
      </c>
      <c r="D10" s="101">
        <v>1</v>
      </c>
      <c r="E10" s="101">
        <f t="shared" si="1"/>
        <v>110</v>
      </c>
      <c r="F10" s="102">
        <f t="shared" si="2"/>
        <v>261</v>
      </c>
      <c r="G10" s="107"/>
      <c r="H10" s="18">
        <f t="shared" si="3"/>
        <v>261</v>
      </c>
      <c r="I10" s="18">
        <v>4</v>
      </c>
      <c r="J10" s="18">
        <v>2.5</v>
      </c>
      <c r="K10" s="104">
        <v>15</v>
      </c>
      <c r="L10" s="104">
        <v>10</v>
      </c>
      <c r="M10" s="19">
        <f t="shared" si="0"/>
        <v>292.5</v>
      </c>
      <c r="N10" s="98"/>
    </row>
    <row r="11" spans="1:15" ht="21" customHeight="1" x14ac:dyDescent="0.2">
      <c r="A11" s="105"/>
      <c r="B11" s="106" t="s">
        <v>47</v>
      </c>
      <c r="C11" s="101"/>
      <c r="D11" s="101"/>
      <c r="E11" s="101"/>
      <c r="F11" s="102"/>
      <c r="G11" s="107"/>
      <c r="H11" s="18">
        <f>M10*1.5</f>
        <v>438.75</v>
      </c>
      <c r="I11" s="18"/>
      <c r="J11" s="18"/>
      <c r="K11" s="131"/>
      <c r="L11" s="104"/>
      <c r="M11" s="19">
        <f>SUM(H11:L11)</f>
        <v>438.75</v>
      </c>
      <c r="N11" s="98"/>
    </row>
    <row r="12" spans="1:15" ht="21" customHeight="1" x14ac:dyDescent="0.2">
      <c r="A12" s="105"/>
      <c r="B12" s="106" t="s">
        <v>82</v>
      </c>
      <c r="C12" s="101"/>
      <c r="D12" s="101"/>
      <c r="E12" s="101"/>
      <c r="F12" s="102"/>
      <c r="G12" s="107"/>
      <c r="H12" s="18">
        <f>M10*2</f>
        <v>585</v>
      </c>
      <c r="I12" s="18"/>
      <c r="J12" s="18"/>
      <c r="K12" s="120"/>
      <c r="L12" s="104"/>
      <c r="M12" s="19">
        <f>SUM(H12:L12)</f>
        <v>585</v>
      </c>
      <c r="N12" s="98"/>
    </row>
    <row r="13" spans="1:15" ht="21" customHeight="1" x14ac:dyDescent="0.2">
      <c r="A13" s="105"/>
      <c r="B13" s="108" t="s">
        <v>7</v>
      </c>
      <c r="C13" s="109">
        <v>100</v>
      </c>
      <c r="D13" s="110"/>
      <c r="E13" s="110"/>
      <c r="F13" s="102">
        <f t="shared" si="2"/>
        <v>100</v>
      </c>
      <c r="G13" s="107"/>
      <c r="H13" s="18">
        <f t="shared" si="3"/>
        <v>100</v>
      </c>
      <c r="I13" s="18"/>
      <c r="J13" s="18"/>
      <c r="K13" s="18"/>
      <c r="L13" s="110"/>
      <c r="M13" s="19">
        <f t="shared" si="0"/>
        <v>100</v>
      </c>
      <c r="N13" s="98"/>
    </row>
    <row r="14" spans="1:15" ht="21" customHeight="1" x14ac:dyDescent="0.2">
      <c r="A14" s="105"/>
      <c r="B14" s="106" t="s">
        <v>8</v>
      </c>
      <c r="C14" s="101">
        <v>115</v>
      </c>
      <c r="D14" s="101">
        <v>5</v>
      </c>
      <c r="E14" s="101">
        <f>55*2</f>
        <v>110</v>
      </c>
      <c r="F14" s="102">
        <f t="shared" si="2"/>
        <v>230</v>
      </c>
      <c r="G14" s="107"/>
      <c r="H14" s="18">
        <f t="shared" si="3"/>
        <v>230</v>
      </c>
      <c r="I14" s="18">
        <v>3</v>
      </c>
      <c r="J14" s="18"/>
      <c r="K14" s="104">
        <v>15</v>
      </c>
      <c r="L14" s="104">
        <v>10</v>
      </c>
      <c r="M14" s="19">
        <f t="shared" si="0"/>
        <v>258</v>
      </c>
      <c r="N14" s="98"/>
    </row>
    <row r="15" spans="1:15" ht="21" customHeight="1" x14ac:dyDescent="0.2">
      <c r="A15" s="105"/>
      <c r="B15" s="106" t="s">
        <v>64</v>
      </c>
      <c r="C15" s="101">
        <v>194</v>
      </c>
      <c r="D15" s="101">
        <v>1</v>
      </c>
      <c r="E15" s="101">
        <f>55*2</f>
        <v>110</v>
      </c>
      <c r="F15" s="102">
        <f t="shared" si="2"/>
        <v>305</v>
      </c>
      <c r="G15" s="107"/>
      <c r="H15" s="18">
        <f t="shared" si="3"/>
        <v>305</v>
      </c>
      <c r="I15" s="18">
        <v>5</v>
      </c>
      <c r="J15" s="18">
        <v>2.5</v>
      </c>
      <c r="K15" s="104">
        <v>15</v>
      </c>
      <c r="L15" s="104">
        <v>10</v>
      </c>
      <c r="M15" s="19">
        <f t="shared" si="0"/>
        <v>337.5</v>
      </c>
      <c r="N15" s="98"/>
    </row>
    <row r="16" spans="1:15" ht="21" customHeight="1" x14ac:dyDescent="0.2">
      <c r="A16" s="105"/>
      <c r="B16" s="106" t="s">
        <v>65</v>
      </c>
      <c r="C16" s="101">
        <f>C15+47</f>
        <v>241</v>
      </c>
      <c r="D16" s="101" t="s">
        <v>39</v>
      </c>
      <c r="E16" s="101" t="s">
        <v>39</v>
      </c>
      <c r="F16" s="102">
        <f t="shared" si="2"/>
        <v>241</v>
      </c>
      <c r="G16" s="107"/>
      <c r="H16" s="18">
        <f>M15*1.5</f>
        <v>506.25</v>
      </c>
      <c r="I16" s="18" t="s">
        <v>39</v>
      </c>
      <c r="J16" s="18" t="s">
        <v>39</v>
      </c>
      <c r="K16" s="104" t="s">
        <v>39</v>
      </c>
      <c r="L16" s="104" t="s">
        <v>39</v>
      </c>
      <c r="M16" s="19">
        <f t="shared" si="0"/>
        <v>506.25</v>
      </c>
      <c r="N16" s="98" t="s">
        <v>39</v>
      </c>
    </row>
    <row r="17" spans="1:14" ht="21" customHeight="1" x14ac:dyDescent="0.2">
      <c r="A17" s="105"/>
      <c r="B17" s="106" t="s">
        <v>83</v>
      </c>
      <c r="C17" s="101">
        <f>C16+47</f>
        <v>288</v>
      </c>
      <c r="D17" s="101" t="s">
        <v>39</v>
      </c>
      <c r="E17" s="101" t="s">
        <v>39</v>
      </c>
      <c r="F17" s="102">
        <f t="shared" si="2"/>
        <v>288</v>
      </c>
      <c r="G17" s="107"/>
      <c r="H17" s="18">
        <f>M15*2</f>
        <v>675</v>
      </c>
      <c r="I17" s="18" t="s">
        <v>39</v>
      </c>
      <c r="J17" s="18" t="s">
        <v>39</v>
      </c>
      <c r="K17" s="104" t="s">
        <v>39</v>
      </c>
      <c r="L17" s="104" t="s">
        <v>39</v>
      </c>
      <c r="M17" s="19">
        <f t="shared" si="0"/>
        <v>675</v>
      </c>
      <c r="N17" s="98" t="s">
        <v>39</v>
      </c>
    </row>
    <row r="18" spans="1:14" ht="21" customHeight="1" x14ac:dyDescent="0.2">
      <c r="A18" s="105"/>
      <c r="B18" s="106" t="s">
        <v>9</v>
      </c>
      <c r="C18" s="101">
        <v>50</v>
      </c>
      <c r="D18" s="101">
        <v>1</v>
      </c>
      <c r="E18" s="101">
        <f>55*2</f>
        <v>110</v>
      </c>
      <c r="F18" s="102">
        <f t="shared" si="2"/>
        <v>161</v>
      </c>
      <c r="G18" s="107"/>
      <c r="H18" s="18">
        <f t="shared" si="3"/>
        <v>161</v>
      </c>
      <c r="I18" s="18">
        <v>2</v>
      </c>
      <c r="J18" s="18">
        <v>2.5</v>
      </c>
      <c r="K18" s="104">
        <v>15</v>
      </c>
      <c r="L18" s="104">
        <v>10</v>
      </c>
      <c r="M18" s="19">
        <f t="shared" si="0"/>
        <v>190.5</v>
      </c>
      <c r="N18" s="98"/>
    </row>
    <row r="19" spans="1:14" ht="21" customHeight="1" x14ac:dyDescent="0.2">
      <c r="A19" s="105"/>
      <c r="B19" s="106" t="s">
        <v>49</v>
      </c>
      <c r="C19" s="101">
        <v>32</v>
      </c>
      <c r="D19" s="101"/>
      <c r="E19" s="101"/>
      <c r="F19" s="102">
        <f t="shared" si="2"/>
        <v>32</v>
      </c>
      <c r="G19" s="107"/>
      <c r="H19" s="18">
        <f t="shared" si="3"/>
        <v>32</v>
      </c>
      <c r="I19" s="18"/>
      <c r="J19" s="18"/>
      <c r="K19" s="18"/>
      <c r="L19" s="101"/>
      <c r="M19" s="22">
        <f t="shared" ref="M19:M27" si="4">SUM(H19:K19)</f>
        <v>32</v>
      </c>
      <c r="N19" s="98"/>
    </row>
    <row r="20" spans="1:14" ht="21" customHeight="1" x14ac:dyDescent="0.2">
      <c r="A20" s="105"/>
      <c r="B20" s="106" t="s">
        <v>10</v>
      </c>
      <c r="C20" s="101">
        <v>32</v>
      </c>
      <c r="D20" s="101"/>
      <c r="E20" s="101"/>
      <c r="F20" s="102">
        <f t="shared" si="2"/>
        <v>32</v>
      </c>
      <c r="G20" s="107"/>
      <c r="H20" s="18">
        <f t="shared" si="3"/>
        <v>32</v>
      </c>
      <c r="I20" s="18"/>
      <c r="J20" s="18"/>
      <c r="K20" s="18"/>
      <c r="L20" s="101"/>
      <c r="M20" s="22">
        <f t="shared" si="4"/>
        <v>32</v>
      </c>
      <c r="N20" s="98"/>
    </row>
    <row r="21" spans="1:14" ht="21" customHeight="1" x14ac:dyDescent="0.2">
      <c r="A21" s="105"/>
      <c r="B21" s="106" t="s">
        <v>11</v>
      </c>
      <c r="C21" s="101">
        <v>260</v>
      </c>
      <c r="D21" s="101"/>
      <c r="E21" s="101"/>
      <c r="F21" s="102">
        <f t="shared" si="2"/>
        <v>260</v>
      </c>
      <c r="G21" s="107"/>
      <c r="H21" s="18">
        <f t="shared" si="3"/>
        <v>260</v>
      </c>
      <c r="I21" s="18"/>
      <c r="J21" s="18"/>
      <c r="K21" s="18"/>
      <c r="L21" s="101"/>
      <c r="M21" s="22">
        <f t="shared" si="4"/>
        <v>260</v>
      </c>
      <c r="N21" s="98"/>
    </row>
    <row r="22" spans="1:14" ht="21" customHeight="1" x14ac:dyDescent="0.2">
      <c r="A22" s="105"/>
      <c r="B22" s="106" t="s">
        <v>12</v>
      </c>
      <c r="C22" s="101">
        <v>260</v>
      </c>
      <c r="D22" s="101"/>
      <c r="E22" s="101"/>
      <c r="F22" s="102">
        <f t="shared" si="2"/>
        <v>260</v>
      </c>
      <c r="G22" s="107"/>
      <c r="H22" s="18">
        <f t="shared" si="3"/>
        <v>260</v>
      </c>
      <c r="I22" s="18"/>
      <c r="J22" s="18"/>
      <c r="K22" s="18"/>
      <c r="L22" s="101"/>
      <c r="M22" s="22">
        <f t="shared" si="4"/>
        <v>260</v>
      </c>
      <c r="N22" s="98"/>
    </row>
    <row r="23" spans="1:14" ht="21" customHeight="1" x14ac:dyDescent="0.2">
      <c r="A23" s="105"/>
      <c r="B23" s="106" t="s">
        <v>13</v>
      </c>
      <c r="C23" s="101">
        <v>260</v>
      </c>
      <c r="D23" s="101"/>
      <c r="E23" s="101"/>
      <c r="F23" s="102">
        <f t="shared" si="2"/>
        <v>260</v>
      </c>
      <c r="G23" s="107"/>
      <c r="H23" s="18">
        <f t="shared" si="3"/>
        <v>260</v>
      </c>
      <c r="I23" s="18"/>
      <c r="J23" s="18"/>
      <c r="K23" s="18"/>
      <c r="L23" s="101"/>
      <c r="M23" s="22">
        <f t="shared" si="4"/>
        <v>260</v>
      </c>
      <c r="N23" s="98"/>
    </row>
    <row r="24" spans="1:14" ht="21" customHeight="1" x14ac:dyDescent="0.2">
      <c r="A24" s="105"/>
      <c r="B24" s="106" t="s">
        <v>43</v>
      </c>
      <c r="C24" s="101">
        <v>10</v>
      </c>
      <c r="D24" s="101"/>
      <c r="E24" s="101"/>
      <c r="F24" s="102">
        <f t="shared" si="2"/>
        <v>10</v>
      </c>
      <c r="G24" s="107"/>
      <c r="H24" s="18">
        <f t="shared" si="3"/>
        <v>10</v>
      </c>
      <c r="I24" s="18"/>
      <c r="J24" s="18"/>
      <c r="K24" s="18"/>
      <c r="L24" s="101"/>
      <c r="M24" s="22">
        <f t="shared" si="4"/>
        <v>10</v>
      </c>
      <c r="N24" s="98"/>
    </row>
    <row r="25" spans="1:14" ht="21" customHeight="1" x14ac:dyDescent="0.2">
      <c r="A25" s="105"/>
      <c r="B25" s="106" t="s">
        <v>14</v>
      </c>
      <c r="C25" s="101">
        <v>60</v>
      </c>
      <c r="D25" s="101"/>
      <c r="E25" s="101"/>
      <c r="F25" s="102">
        <f t="shared" si="2"/>
        <v>60</v>
      </c>
      <c r="G25" s="107"/>
      <c r="H25" s="18">
        <f t="shared" si="3"/>
        <v>60</v>
      </c>
      <c r="I25" s="18"/>
      <c r="J25" s="18"/>
      <c r="K25" s="18"/>
      <c r="L25" s="101"/>
      <c r="M25" s="22">
        <f t="shared" si="4"/>
        <v>60</v>
      </c>
      <c r="N25" s="98"/>
    </row>
    <row r="26" spans="1:14" ht="21" customHeight="1" x14ac:dyDescent="0.2">
      <c r="A26" s="105"/>
      <c r="B26" s="106" t="s">
        <v>15</v>
      </c>
      <c r="C26" s="101">
        <v>60</v>
      </c>
      <c r="D26" s="101"/>
      <c r="E26" s="101"/>
      <c r="F26" s="102">
        <f t="shared" si="2"/>
        <v>60</v>
      </c>
      <c r="G26" s="107"/>
      <c r="H26" s="18">
        <f t="shared" si="3"/>
        <v>60</v>
      </c>
      <c r="I26" s="18"/>
      <c r="J26" s="18"/>
      <c r="K26" s="18"/>
      <c r="L26" s="101"/>
      <c r="M26" s="22">
        <f t="shared" si="4"/>
        <v>60</v>
      </c>
      <c r="N26" s="98"/>
    </row>
    <row r="27" spans="1:14" ht="21" customHeight="1" x14ac:dyDescent="0.2">
      <c r="A27" s="105"/>
      <c r="B27" s="106" t="s">
        <v>16</v>
      </c>
      <c r="C27" s="101">
        <v>60</v>
      </c>
      <c r="D27" s="101"/>
      <c r="E27" s="101"/>
      <c r="F27" s="102">
        <f t="shared" si="2"/>
        <v>60</v>
      </c>
      <c r="G27" s="107"/>
      <c r="H27" s="18">
        <f t="shared" si="3"/>
        <v>60</v>
      </c>
      <c r="I27" s="18"/>
      <c r="J27" s="18"/>
      <c r="K27" s="18"/>
      <c r="L27" s="101"/>
      <c r="M27" s="22">
        <f t="shared" si="4"/>
        <v>60</v>
      </c>
      <c r="N27" s="98"/>
    </row>
    <row r="28" spans="1:14" ht="21" customHeight="1" x14ac:dyDescent="0.2">
      <c r="A28" s="105"/>
      <c r="B28" s="106" t="s">
        <v>17</v>
      </c>
      <c r="C28" s="101">
        <v>75</v>
      </c>
      <c r="D28" s="101">
        <v>1</v>
      </c>
      <c r="E28" s="101">
        <f>55*2</f>
        <v>110</v>
      </c>
      <c r="F28" s="102">
        <f t="shared" si="2"/>
        <v>186</v>
      </c>
      <c r="G28" s="107"/>
      <c r="H28" s="18">
        <f t="shared" si="3"/>
        <v>186</v>
      </c>
      <c r="I28" s="18">
        <v>3</v>
      </c>
      <c r="J28" s="18" t="s">
        <v>39</v>
      </c>
      <c r="K28" s="104">
        <v>15</v>
      </c>
      <c r="L28" s="104">
        <v>10</v>
      </c>
      <c r="M28" s="22">
        <f>SUM(H28:L28)</f>
        <v>214</v>
      </c>
      <c r="N28" s="98"/>
    </row>
    <row r="29" spans="1:14" ht="21" customHeight="1" x14ac:dyDescent="0.2">
      <c r="A29" s="111"/>
      <c r="B29" s="106" t="s">
        <v>18</v>
      </c>
      <c r="C29" s="101">
        <v>300</v>
      </c>
      <c r="D29" s="101">
        <v>1</v>
      </c>
      <c r="E29" s="101">
        <f>55*2</f>
        <v>110</v>
      </c>
      <c r="F29" s="102">
        <f t="shared" si="2"/>
        <v>411</v>
      </c>
      <c r="G29" s="107"/>
      <c r="H29" s="18">
        <f t="shared" si="3"/>
        <v>411</v>
      </c>
      <c r="I29" s="18">
        <v>5</v>
      </c>
      <c r="J29" s="18" t="s">
        <v>39</v>
      </c>
      <c r="K29" s="104">
        <v>15</v>
      </c>
      <c r="L29" s="104">
        <v>10</v>
      </c>
      <c r="M29" s="22">
        <f>SUM(H29:L29)</f>
        <v>441</v>
      </c>
      <c r="N29" s="112"/>
    </row>
    <row r="30" spans="1:14" ht="21" customHeight="1" x14ac:dyDescent="0.2">
      <c r="A30" s="105"/>
      <c r="B30" s="106" t="s">
        <v>19</v>
      </c>
      <c r="C30" s="101">
        <v>25</v>
      </c>
      <c r="D30" s="101"/>
      <c r="E30" s="101"/>
      <c r="F30" s="102">
        <f t="shared" si="2"/>
        <v>25</v>
      </c>
      <c r="G30" s="107"/>
      <c r="H30" s="18">
        <f t="shared" si="3"/>
        <v>25</v>
      </c>
      <c r="I30" s="18">
        <v>2</v>
      </c>
      <c r="J30" s="18" t="s">
        <v>39</v>
      </c>
      <c r="K30" s="18"/>
      <c r="L30" s="101"/>
      <c r="M30" s="22">
        <f>SUM(H30:K30)</f>
        <v>27</v>
      </c>
      <c r="N30" s="98"/>
    </row>
    <row r="31" spans="1:14" ht="21" customHeight="1" x14ac:dyDescent="0.2">
      <c r="A31" s="105"/>
      <c r="B31" s="106" t="s">
        <v>20</v>
      </c>
      <c r="C31" s="101">
        <v>50</v>
      </c>
      <c r="D31" s="101">
        <v>1</v>
      </c>
      <c r="E31" s="101">
        <f>55*2</f>
        <v>110</v>
      </c>
      <c r="F31" s="102">
        <f t="shared" si="2"/>
        <v>161</v>
      </c>
      <c r="G31" s="107"/>
      <c r="H31" s="18">
        <f t="shared" si="3"/>
        <v>161</v>
      </c>
      <c r="I31" s="18">
        <v>2</v>
      </c>
      <c r="J31" s="18">
        <v>2.5</v>
      </c>
      <c r="K31" s="104">
        <v>15</v>
      </c>
      <c r="L31" s="104">
        <v>10</v>
      </c>
      <c r="M31" s="22">
        <f>SUM(H31:L31)</f>
        <v>190.5</v>
      </c>
      <c r="N31" s="98"/>
    </row>
    <row r="32" spans="1:14" ht="28.5" customHeight="1" x14ac:dyDescent="0.2">
      <c r="A32" s="113"/>
      <c r="B32" s="132" t="s">
        <v>21</v>
      </c>
      <c r="C32" s="114">
        <v>2050</v>
      </c>
      <c r="D32" s="115">
        <v>5</v>
      </c>
      <c r="E32" s="101">
        <f>55*2</f>
        <v>110</v>
      </c>
      <c r="F32" s="102">
        <f t="shared" si="2"/>
        <v>2165</v>
      </c>
      <c r="G32" s="107"/>
      <c r="H32" s="18">
        <f t="shared" si="3"/>
        <v>2165</v>
      </c>
      <c r="I32" s="18">
        <v>5</v>
      </c>
      <c r="J32" s="18">
        <v>2.5</v>
      </c>
      <c r="K32" s="104">
        <v>15</v>
      </c>
      <c r="L32" s="104">
        <v>10</v>
      </c>
      <c r="M32" s="22">
        <f>SUM(H32:L32)</f>
        <v>2197.5</v>
      </c>
      <c r="N32" s="98"/>
    </row>
    <row r="33" spans="1:14" x14ac:dyDescent="0.2">
      <c r="A33" s="99" t="s">
        <v>22</v>
      </c>
      <c r="B33" s="100"/>
      <c r="C33" s="116"/>
      <c r="D33" s="116"/>
      <c r="E33" s="116"/>
      <c r="F33" s="102" t="s">
        <v>39</v>
      </c>
      <c r="G33" s="107"/>
      <c r="H33" s="18" t="s">
        <v>39</v>
      </c>
      <c r="I33" s="18"/>
      <c r="J33" s="18"/>
      <c r="K33" s="18"/>
      <c r="L33" s="116"/>
      <c r="M33" s="22" t="s">
        <v>39</v>
      </c>
      <c r="N33" s="98"/>
    </row>
    <row r="34" spans="1:14" ht="21" customHeight="1" x14ac:dyDescent="0.2">
      <c r="A34" s="105"/>
      <c r="B34" s="106" t="s">
        <v>4</v>
      </c>
      <c r="C34" s="101">
        <v>115</v>
      </c>
      <c r="D34" s="101">
        <v>5</v>
      </c>
      <c r="E34" s="101"/>
      <c r="F34" s="102">
        <f t="shared" si="2"/>
        <v>120</v>
      </c>
      <c r="G34" s="107"/>
      <c r="H34" s="18">
        <f t="shared" si="3"/>
        <v>120</v>
      </c>
      <c r="I34" s="18">
        <v>3</v>
      </c>
      <c r="J34" s="18"/>
      <c r="K34" s="18"/>
      <c r="L34" s="104">
        <v>2</v>
      </c>
      <c r="M34" s="22">
        <f>SUM(H34:L34)</f>
        <v>125</v>
      </c>
      <c r="N34" s="98"/>
    </row>
    <row r="35" spans="1:14" ht="21" customHeight="1" x14ac:dyDescent="0.2">
      <c r="A35" s="105"/>
      <c r="B35" s="106" t="s">
        <v>46</v>
      </c>
      <c r="C35" s="101">
        <v>215</v>
      </c>
      <c r="D35" s="101">
        <v>1</v>
      </c>
      <c r="E35" s="101"/>
      <c r="F35" s="102">
        <f t="shared" si="2"/>
        <v>216</v>
      </c>
      <c r="G35" s="107"/>
      <c r="H35" s="18">
        <f t="shared" si="3"/>
        <v>216</v>
      </c>
      <c r="I35" s="18">
        <v>5</v>
      </c>
      <c r="J35" s="18">
        <v>2.5</v>
      </c>
      <c r="K35" s="18"/>
      <c r="L35" s="104">
        <v>2</v>
      </c>
      <c r="M35" s="22">
        <f t="shared" ref="M35:M50" si="5">SUM(H35:L35)</f>
        <v>225.5</v>
      </c>
      <c r="N35" s="98"/>
    </row>
    <row r="36" spans="1:14" ht="21" customHeight="1" x14ac:dyDescent="0.2">
      <c r="A36" s="105"/>
      <c r="B36" s="106" t="s">
        <v>47</v>
      </c>
      <c r="C36" s="101">
        <f>M35</f>
        <v>225.5</v>
      </c>
      <c r="D36" s="101" t="s">
        <v>39</v>
      </c>
      <c r="E36" s="101"/>
      <c r="F36" s="102">
        <f t="shared" si="2"/>
        <v>225.5</v>
      </c>
      <c r="G36" s="107"/>
      <c r="H36" s="18">
        <f>F36*1.5</f>
        <v>338.25</v>
      </c>
      <c r="I36" s="18"/>
      <c r="J36" s="18"/>
      <c r="K36" s="18"/>
      <c r="L36" s="104"/>
      <c r="M36" s="22">
        <f t="shared" si="5"/>
        <v>338.25</v>
      </c>
      <c r="N36" s="98" t="s">
        <v>39</v>
      </c>
    </row>
    <row r="37" spans="1:14" ht="21" customHeight="1" x14ac:dyDescent="0.2">
      <c r="A37" s="105"/>
      <c r="B37" s="106" t="s">
        <v>82</v>
      </c>
      <c r="C37" s="101">
        <f>M35</f>
        <v>225.5</v>
      </c>
      <c r="D37" s="101" t="s">
        <v>39</v>
      </c>
      <c r="E37" s="101"/>
      <c r="F37" s="102">
        <f t="shared" si="2"/>
        <v>225.5</v>
      </c>
      <c r="G37" s="107"/>
      <c r="H37" s="18">
        <f>F37*2</f>
        <v>451</v>
      </c>
      <c r="I37" s="18"/>
      <c r="J37" s="18"/>
      <c r="K37" s="18"/>
      <c r="L37" s="104"/>
      <c r="M37" s="22">
        <f t="shared" si="5"/>
        <v>451</v>
      </c>
      <c r="N37" s="98" t="s">
        <v>39</v>
      </c>
    </row>
    <row r="38" spans="1:14" ht="21" customHeight="1" x14ac:dyDescent="0.2">
      <c r="A38" s="105"/>
      <c r="B38" s="106" t="s">
        <v>78</v>
      </c>
      <c r="C38" s="101">
        <v>32</v>
      </c>
      <c r="D38" s="101"/>
      <c r="E38" s="101"/>
      <c r="F38" s="102">
        <v>32</v>
      </c>
      <c r="G38" s="107"/>
      <c r="H38" s="18">
        <v>32</v>
      </c>
      <c r="I38" s="18"/>
      <c r="J38" s="18"/>
      <c r="K38" s="18"/>
      <c r="L38" s="104"/>
      <c r="M38" s="22">
        <f>SUM(H38:L38)</f>
        <v>32</v>
      </c>
      <c r="N38" s="98"/>
    </row>
    <row r="39" spans="1:14" ht="21" customHeight="1" x14ac:dyDescent="0.2">
      <c r="A39" s="105"/>
      <c r="B39" s="106" t="s">
        <v>5</v>
      </c>
      <c r="C39" s="101">
        <v>630</v>
      </c>
      <c r="D39" s="101">
        <v>5</v>
      </c>
      <c r="E39" s="101"/>
      <c r="F39" s="102">
        <f t="shared" si="2"/>
        <v>635</v>
      </c>
      <c r="G39" s="107"/>
      <c r="H39" s="18">
        <f t="shared" si="3"/>
        <v>635</v>
      </c>
      <c r="I39" s="18">
        <v>5</v>
      </c>
      <c r="J39" s="18"/>
      <c r="K39" s="18"/>
      <c r="L39" s="104">
        <v>2</v>
      </c>
      <c r="M39" s="22">
        <f t="shared" si="5"/>
        <v>642</v>
      </c>
      <c r="N39" s="98"/>
    </row>
    <row r="40" spans="1:14" ht="21" customHeight="1" x14ac:dyDescent="0.2">
      <c r="A40" s="105"/>
      <c r="B40" s="106" t="s">
        <v>6</v>
      </c>
      <c r="C40" s="101">
        <v>220</v>
      </c>
      <c r="D40" s="101">
        <v>5</v>
      </c>
      <c r="E40" s="101"/>
      <c r="F40" s="102">
        <f t="shared" si="2"/>
        <v>225</v>
      </c>
      <c r="G40" s="107"/>
      <c r="H40" s="18">
        <f t="shared" si="3"/>
        <v>225</v>
      </c>
      <c r="I40" s="18">
        <v>5</v>
      </c>
      <c r="J40" s="18"/>
      <c r="K40" s="18"/>
      <c r="L40" s="104">
        <v>2</v>
      </c>
      <c r="M40" s="22">
        <f t="shared" si="5"/>
        <v>232</v>
      </c>
      <c r="N40" s="98"/>
    </row>
    <row r="41" spans="1:14" ht="21" customHeight="1" x14ac:dyDescent="0.2">
      <c r="A41" s="105"/>
      <c r="B41" s="106" t="s">
        <v>44</v>
      </c>
      <c r="C41" s="101">
        <v>100</v>
      </c>
      <c r="D41" s="101">
        <v>1</v>
      </c>
      <c r="E41" s="101"/>
      <c r="F41" s="102">
        <f t="shared" si="2"/>
        <v>101</v>
      </c>
      <c r="G41" s="107"/>
      <c r="H41" s="18">
        <f t="shared" si="3"/>
        <v>101</v>
      </c>
      <c r="I41" s="18">
        <v>3</v>
      </c>
      <c r="J41" s="18">
        <v>2.5</v>
      </c>
      <c r="K41" s="18"/>
      <c r="L41" s="104">
        <v>2</v>
      </c>
      <c r="M41" s="22">
        <f t="shared" si="5"/>
        <v>108.5</v>
      </c>
      <c r="N41" s="98"/>
    </row>
    <row r="42" spans="1:14" ht="21" customHeight="1" x14ac:dyDescent="0.2">
      <c r="A42" s="105"/>
      <c r="B42" s="106" t="s">
        <v>47</v>
      </c>
      <c r="C42" s="101"/>
      <c r="D42" s="101"/>
      <c r="E42" s="101"/>
      <c r="F42" s="102"/>
      <c r="G42" s="107"/>
      <c r="H42" s="18">
        <f>M41*1.5</f>
        <v>162.75</v>
      </c>
      <c r="I42" s="18"/>
      <c r="J42" s="18"/>
      <c r="K42" s="18"/>
      <c r="L42" s="104"/>
      <c r="M42" s="22">
        <f>SUM(H42:L42)</f>
        <v>162.75</v>
      </c>
      <c r="N42" s="98"/>
    </row>
    <row r="43" spans="1:14" ht="21" customHeight="1" x14ac:dyDescent="0.2">
      <c r="A43" s="105"/>
      <c r="B43" s="106" t="s">
        <v>82</v>
      </c>
      <c r="C43" s="101"/>
      <c r="D43" s="101"/>
      <c r="E43" s="101"/>
      <c r="F43" s="102"/>
      <c r="G43" s="107"/>
      <c r="H43" s="18">
        <f>M41*2</f>
        <v>217</v>
      </c>
      <c r="I43" s="18"/>
      <c r="J43" s="18"/>
      <c r="K43" s="18"/>
      <c r="L43" s="104"/>
      <c r="M43" s="22">
        <f>SUM(H43:L43)</f>
        <v>217</v>
      </c>
      <c r="N43" s="98"/>
    </row>
    <row r="44" spans="1:14" ht="21" customHeight="1" x14ac:dyDescent="0.2">
      <c r="A44" s="105"/>
      <c r="B44" s="106" t="s">
        <v>8</v>
      </c>
      <c r="C44" s="101">
        <v>115</v>
      </c>
      <c r="D44" s="101">
        <v>5</v>
      </c>
      <c r="E44" s="101"/>
      <c r="F44" s="102">
        <f t="shared" si="2"/>
        <v>120</v>
      </c>
      <c r="G44" s="107"/>
      <c r="H44" s="18">
        <f t="shared" si="3"/>
        <v>120</v>
      </c>
      <c r="I44" s="18">
        <v>3</v>
      </c>
      <c r="J44" s="18"/>
      <c r="K44" s="18"/>
      <c r="L44" s="104">
        <v>2</v>
      </c>
      <c r="M44" s="22">
        <f t="shared" si="5"/>
        <v>125</v>
      </c>
      <c r="N44" s="98"/>
    </row>
    <row r="45" spans="1:14" ht="21" customHeight="1" x14ac:dyDescent="0.2">
      <c r="A45" s="105"/>
      <c r="B45" s="106" t="s">
        <v>64</v>
      </c>
      <c r="C45" s="101">
        <v>200</v>
      </c>
      <c r="D45" s="101">
        <v>1</v>
      </c>
      <c r="E45" s="101"/>
      <c r="F45" s="102">
        <f t="shared" si="2"/>
        <v>201</v>
      </c>
      <c r="G45" s="107"/>
      <c r="H45" s="18">
        <f t="shared" si="3"/>
        <v>201</v>
      </c>
      <c r="I45" s="18">
        <v>5</v>
      </c>
      <c r="J45" s="18">
        <v>2.5</v>
      </c>
      <c r="K45" s="18"/>
      <c r="L45" s="104">
        <v>2</v>
      </c>
      <c r="M45" s="22">
        <f t="shared" si="5"/>
        <v>210.5</v>
      </c>
      <c r="N45" s="98"/>
    </row>
    <row r="46" spans="1:14" ht="21" customHeight="1" x14ac:dyDescent="0.2">
      <c r="A46" s="105"/>
      <c r="B46" s="106" t="s">
        <v>65</v>
      </c>
      <c r="C46" s="101">
        <f>M45</f>
        <v>210.5</v>
      </c>
      <c r="D46" s="101" t="s">
        <v>39</v>
      </c>
      <c r="E46" s="101"/>
      <c r="F46" s="102">
        <f t="shared" si="2"/>
        <v>210.5</v>
      </c>
      <c r="G46" s="107"/>
      <c r="H46" s="18">
        <f>M45*1.5</f>
        <v>315.75</v>
      </c>
      <c r="I46" s="18"/>
      <c r="J46" s="18"/>
      <c r="K46" s="18"/>
      <c r="L46" s="104" t="s">
        <v>39</v>
      </c>
      <c r="M46" s="22">
        <f t="shared" si="5"/>
        <v>315.75</v>
      </c>
      <c r="N46" s="98" t="s">
        <v>39</v>
      </c>
    </row>
    <row r="47" spans="1:14" ht="21" customHeight="1" x14ac:dyDescent="0.2">
      <c r="A47" s="105"/>
      <c r="B47" s="106" t="s">
        <v>83</v>
      </c>
      <c r="C47" s="101">
        <f>M45</f>
        <v>210.5</v>
      </c>
      <c r="D47" s="101" t="s">
        <v>39</v>
      </c>
      <c r="E47" s="101"/>
      <c r="F47" s="102">
        <f t="shared" si="2"/>
        <v>210.5</v>
      </c>
      <c r="G47" s="107"/>
      <c r="H47" s="18">
        <f>M45*2</f>
        <v>421</v>
      </c>
      <c r="I47" s="18"/>
      <c r="J47" s="18"/>
      <c r="K47" s="18"/>
      <c r="L47" s="104" t="s">
        <v>39</v>
      </c>
      <c r="M47" s="22">
        <f t="shared" si="5"/>
        <v>421</v>
      </c>
      <c r="N47" s="98" t="s">
        <v>39</v>
      </c>
    </row>
    <row r="48" spans="1:14" ht="21" customHeight="1" x14ac:dyDescent="0.2">
      <c r="A48" s="105"/>
      <c r="B48" s="106" t="s">
        <v>9</v>
      </c>
      <c r="C48" s="101">
        <v>50</v>
      </c>
      <c r="D48" s="101">
        <v>1</v>
      </c>
      <c r="E48" s="101"/>
      <c r="F48" s="102">
        <f t="shared" si="2"/>
        <v>51</v>
      </c>
      <c r="G48" s="107"/>
      <c r="H48" s="18">
        <f t="shared" si="3"/>
        <v>51</v>
      </c>
      <c r="I48" s="18">
        <v>2</v>
      </c>
      <c r="J48" s="18">
        <v>2.5</v>
      </c>
      <c r="K48" s="18"/>
      <c r="L48" s="104">
        <v>2</v>
      </c>
      <c r="M48" s="22">
        <f t="shared" si="5"/>
        <v>57.5</v>
      </c>
      <c r="N48" s="98"/>
    </row>
    <row r="49" spans="1:14" ht="21" customHeight="1" x14ac:dyDescent="0.2">
      <c r="A49" s="105"/>
      <c r="B49" s="106" t="s">
        <v>17</v>
      </c>
      <c r="C49" s="101">
        <v>75</v>
      </c>
      <c r="D49" s="101">
        <v>1</v>
      </c>
      <c r="E49" s="101"/>
      <c r="F49" s="102">
        <f t="shared" si="2"/>
        <v>76</v>
      </c>
      <c r="G49" s="107"/>
      <c r="H49" s="18">
        <f t="shared" si="3"/>
        <v>76</v>
      </c>
      <c r="I49" s="18">
        <v>3</v>
      </c>
      <c r="J49" s="18" t="s">
        <v>39</v>
      </c>
      <c r="K49" s="18"/>
      <c r="L49" s="104">
        <v>2</v>
      </c>
      <c r="M49" s="22">
        <f t="shared" si="5"/>
        <v>81</v>
      </c>
      <c r="N49" s="98"/>
    </row>
    <row r="50" spans="1:14" ht="21" customHeight="1" x14ac:dyDescent="0.2">
      <c r="A50" s="111"/>
      <c r="B50" s="106" t="s">
        <v>23</v>
      </c>
      <c r="C50" s="101">
        <v>212</v>
      </c>
      <c r="D50" s="101">
        <v>1</v>
      </c>
      <c r="E50" s="101"/>
      <c r="F50" s="102">
        <f t="shared" si="2"/>
        <v>213</v>
      </c>
      <c r="G50" s="107"/>
      <c r="H50" s="18">
        <f t="shared" si="3"/>
        <v>213</v>
      </c>
      <c r="I50" s="18">
        <v>5</v>
      </c>
      <c r="J50" s="18" t="s">
        <v>39</v>
      </c>
      <c r="K50" s="23"/>
      <c r="L50" s="104">
        <v>2</v>
      </c>
      <c r="M50" s="22">
        <f t="shared" si="5"/>
        <v>220</v>
      </c>
      <c r="N50" s="112"/>
    </row>
    <row r="51" spans="1:14" ht="21" customHeight="1" x14ac:dyDescent="0.2">
      <c r="A51" s="105"/>
      <c r="B51" s="106" t="s">
        <v>19</v>
      </c>
      <c r="C51" s="101">
        <v>25</v>
      </c>
      <c r="D51" s="101"/>
      <c r="E51" s="101"/>
      <c r="F51" s="102">
        <f>SUM(C51:E51)</f>
        <v>25</v>
      </c>
      <c r="G51" s="107"/>
      <c r="H51" s="18">
        <f t="shared" si="3"/>
        <v>25</v>
      </c>
      <c r="I51" s="18">
        <v>2</v>
      </c>
      <c r="J51" s="18"/>
      <c r="K51" s="18"/>
      <c r="L51" s="101"/>
      <c r="M51" s="22">
        <f>SUM(H51:K51)</f>
        <v>27</v>
      </c>
      <c r="N51" s="98"/>
    </row>
    <row r="52" spans="1:14" ht="21" customHeight="1" x14ac:dyDescent="0.2">
      <c r="A52" s="105"/>
      <c r="B52" s="106" t="s">
        <v>67</v>
      </c>
      <c r="C52" s="101">
        <v>25</v>
      </c>
      <c r="D52" s="101"/>
      <c r="E52" s="101"/>
      <c r="F52" s="102">
        <f>SUM(C52:E52)</f>
        <v>25</v>
      </c>
      <c r="G52" s="107"/>
      <c r="H52" s="18">
        <f t="shared" si="3"/>
        <v>25</v>
      </c>
      <c r="I52" s="18"/>
      <c r="J52" s="18"/>
      <c r="K52" s="18"/>
      <c r="L52" s="101"/>
      <c r="M52" s="22">
        <f>SUM(H52:K52)</f>
        <v>25</v>
      </c>
      <c r="N52" s="98"/>
    </row>
    <row r="53" spans="1:14" ht="21" customHeight="1" x14ac:dyDescent="0.2">
      <c r="A53" s="105"/>
      <c r="B53" s="106" t="s">
        <v>20</v>
      </c>
      <c r="C53" s="101">
        <v>50</v>
      </c>
      <c r="D53" s="101">
        <v>5</v>
      </c>
      <c r="E53" s="101"/>
      <c r="F53" s="102">
        <f t="shared" ref="F53:F54" si="6">SUM(C53:E53)</f>
        <v>55</v>
      </c>
      <c r="G53" s="107"/>
      <c r="H53" s="18">
        <f t="shared" si="3"/>
        <v>55</v>
      </c>
      <c r="I53" s="18">
        <v>2</v>
      </c>
      <c r="J53" s="18">
        <v>2.5</v>
      </c>
      <c r="K53" s="18"/>
      <c r="L53" s="104">
        <v>2</v>
      </c>
      <c r="M53" s="22">
        <f>SUM(H53:L53)</f>
        <v>61.5</v>
      </c>
      <c r="N53" s="98"/>
    </row>
    <row r="54" spans="1:14" ht="30.75" customHeight="1" x14ac:dyDescent="0.2">
      <c r="A54" s="113"/>
      <c r="B54" s="132" t="s">
        <v>21</v>
      </c>
      <c r="C54" s="114">
        <v>410</v>
      </c>
      <c r="D54" s="115">
        <v>5</v>
      </c>
      <c r="E54" s="115"/>
      <c r="F54" s="102">
        <f t="shared" si="6"/>
        <v>415</v>
      </c>
      <c r="G54" s="107"/>
      <c r="H54" s="18">
        <f t="shared" si="3"/>
        <v>415</v>
      </c>
      <c r="I54" s="18">
        <v>5</v>
      </c>
      <c r="J54" s="18">
        <v>2.5</v>
      </c>
      <c r="K54" s="18"/>
      <c r="L54" s="104">
        <v>2</v>
      </c>
      <c r="M54" s="22">
        <f>SUM(H54:L54)</f>
        <v>424.5</v>
      </c>
      <c r="N54" s="98"/>
    </row>
    <row r="55" spans="1:14" x14ac:dyDescent="0.2">
      <c r="A55" s="99" t="s">
        <v>25</v>
      </c>
      <c r="B55" s="100"/>
      <c r="C55" s="116"/>
      <c r="D55" s="116"/>
      <c r="E55" s="116"/>
      <c r="F55" s="102"/>
      <c r="G55" s="107"/>
      <c r="H55" s="18" t="s">
        <v>39</v>
      </c>
      <c r="I55" s="18"/>
      <c r="J55" s="18"/>
      <c r="K55" s="18"/>
      <c r="L55" s="116"/>
      <c r="M55" s="22" t="s">
        <v>39</v>
      </c>
      <c r="N55" s="98"/>
    </row>
    <row r="56" spans="1:14" ht="21" customHeight="1" x14ac:dyDescent="0.2">
      <c r="A56" s="105"/>
      <c r="B56" s="106" t="s">
        <v>26</v>
      </c>
      <c r="C56" s="101">
        <v>31</v>
      </c>
      <c r="D56" s="101">
        <v>5</v>
      </c>
      <c r="E56" s="101"/>
      <c r="F56" s="102">
        <f t="shared" ref="F56:F64" si="7">SUM(C56:E56)</f>
        <v>36</v>
      </c>
      <c r="G56" s="107"/>
      <c r="H56" s="18">
        <f t="shared" si="3"/>
        <v>36</v>
      </c>
      <c r="I56" s="18">
        <v>2</v>
      </c>
      <c r="J56" s="18"/>
      <c r="K56" s="18"/>
      <c r="L56" s="104">
        <v>2</v>
      </c>
      <c r="M56" s="22">
        <f>SUM(H56:L56)</f>
        <v>40</v>
      </c>
      <c r="N56" s="98"/>
    </row>
    <row r="57" spans="1:14" ht="21" customHeight="1" x14ac:dyDescent="0.2">
      <c r="A57" s="105"/>
      <c r="B57" s="106" t="s">
        <v>46</v>
      </c>
      <c r="C57" s="101">
        <f>C56*2</f>
        <v>62</v>
      </c>
      <c r="D57" s="101">
        <v>1</v>
      </c>
      <c r="E57" s="101"/>
      <c r="F57" s="102">
        <f t="shared" si="7"/>
        <v>63</v>
      </c>
      <c r="G57" s="107"/>
      <c r="H57" s="18">
        <f t="shared" si="3"/>
        <v>63</v>
      </c>
      <c r="I57" s="104">
        <v>4</v>
      </c>
      <c r="J57" s="18">
        <v>2.5</v>
      </c>
      <c r="K57" s="18"/>
      <c r="L57" s="104">
        <v>2</v>
      </c>
      <c r="M57" s="22">
        <f>SUM(H57:L57)</f>
        <v>71.5</v>
      </c>
      <c r="N57" s="98"/>
    </row>
    <row r="58" spans="1:14" ht="21" customHeight="1" x14ac:dyDescent="0.2">
      <c r="A58" s="105"/>
      <c r="B58" s="106" t="s">
        <v>47</v>
      </c>
      <c r="C58" s="101">
        <f>M57</f>
        <v>71.5</v>
      </c>
      <c r="D58" s="101" t="s">
        <v>39</v>
      </c>
      <c r="E58" s="101"/>
      <c r="F58" s="102">
        <f t="shared" si="7"/>
        <v>71.5</v>
      </c>
      <c r="G58" s="117"/>
      <c r="H58" s="18">
        <f>M57*1.5</f>
        <v>107.25</v>
      </c>
      <c r="I58" s="104"/>
      <c r="J58" s="18"/>
      <c r="K58" s="18"/>
      <c r="L58" s="104" t="s">
        <v>39</v>
      </c>
      <c r="M58" s="22">
        <f>SUM(H58:L58)</f>
        <v>107.25</v>
      </c>
      <c r="N58" s="98" t="s">
        <v>39</v>
      </c>
    </row>
    <row r="59" spans="1:14" ht="21" customHeight="1" x14ac:dyDescent="0.2">
      <c r="A59" s="105"/>
      <c r="B59" s="106" t="s">
        <v>82</v>
      </c>
      <c r="C59" s="101">
        <f>M57</f>
        <v>71.5</v>
      </c>
      <c r="D59" s="101" t="s">
        <v>39</v>
      </c>
      <c r="E59" s="101"/>
      <c r="F59" s="102">
        <f t="shared" si="7"/>
        <v>71.5</v>
      </c>
      <c r="G59" s="107"/>
      <c r="H59" s="18">
        <f>M57*2</f>
        <v>143</v>
      </c>
      <c r="I59" s="104"/>
      <c r="J59" s="18"/>
      <c r="K59" s="18"/>
      <c r="L59" s="104" t="s">
        <v>39</v>
      </c>
      <c r="M59" s="22">
        <f>SUM(H59:L59)</f>
        <v>143</v>
      </c>
      <c r="N59" s="98" t="s">
        <v>39</v>
      </c>
    </row>
    <row r="60" spans="1:14" ht="21" customHeight="1" x14ac:dyDescent="0.2">
      <c r="A60" s="105"/>
      <c r="B60" s="106" t="s">
        <v>19</v>
      </c>
      <c r="C60" s="101">
        <v>25</v>
      </c>
      <c r="D60" s="101"/>
      <c r="E60" s="101"/>
      <c r="F60" s="102">
        <f t="shared" si="7"/>
        <v>25</v>
      </c>
      <c r="G60" s="107"/>
      <c r="H60" s="18">
        <f t="shared" si="3"/>
        <v>25</v>
      </c>
      <c r="I60" s="18">
        <v>2</v>
      </c>
      <c r="J60" s="18" t="s">
        <v>39</v>
      </c>
      <c r="K60" s="18"/>
      <c r="L60" s="118"/>
      <c r="M60" s="22">
        <f>SUM(H60:K60)</f>
        <v>27</v>
      </c>
      <c r="N60" s="98"/>
    </row>
    <row r="61" spans="1:14" ht="21" customHeight="1" x14ac:dyDescent="0.2">
      <c r="A61" s="105"/>
      <c r="B61" s="106" t="s">
        <v>45</v>
      </c>
      <c r="C61" s="101">
        <f>31*2</f>
        <v>62</v>
      </c>
      <c r="D61" s="101">
        <v>1</v>
      </c>
      <c r="E61" s="101"/>
      <c r="F61" s="102">
        <f t="shared" si="7"/>
        <v>63</v>
      </c>
      <c r="G61" s="107"/>
      <c r="H61" s="18">
        <f t="shared" si="3"/>
        <v>63</v>
      </c>
      <c r="I61" s="104">
        <v>4</v>
      </c>
      <c r="J61" s="18">
        <v>2.5</v>
      </c>
      <c r="K61" s="18"/>
      <c r="L61" s="101"/>
      <c r="M61" s="22">
        <f>SUM(H61:L61)</f>
        <v>69.5</v>
      </c>
      <c r="N61" s="98"/>
    </row>
    <row r="62" spans="1:14" ht="21" customHeight="1" x14ac:dyDescent="0.2">
      <c r="A62" s="105"/>
      <c r="B62" s="106" t="s">
        <v>73</v>
      </c>
      <c r="C62" s="101">
        <f>M61</f>
        <v>69.5</v>
      </c>
      <c r="D62" s="101" t="s">
        <v>39</v>
      </c>
      <c r="E62" s="101"/>
      <c r="F62" s="102">
        <f t="shared" si="7"/>
        <v>69.5</v>
      </c>
      <c r="G62" s="107"/>
      <c r="H62" s="18">
        <f>M61*1.5</f>
        <v>104.25</v>
      </c>
      <c r="I62" s="119"/>
      <c r="J62" s="18"/>
      <c r="K62" s="18"/>
      <c r="L62" s="101"/>
      <c r="M62" s="22">
        <f>SUM(H62:L62)</f>
        <v>104.25</v>
      </c>
      <c r="N62" s="98" t="s">
        <v>39</v>
      </c>
    </row>
    <row r="63" spans="1:14" ht="21" customHeight="1" x14ac:dyDescent="0.2">
      <c r="A63" s="105"/>
      <c r="B63" s="106" t="s">
        <v>84</v>
      </c>
      <c r="C63" s="101">
        <f>M61</f>
        <v>69.5</v>
      </c>
      <c r="D63" s="101" t="s">
        <v>39</v>
      </c>
      <c r="E63" s="101"/>
      <c r="F63" s="102">
        <f t="shared" si="7"/>
        <v>69.5</v>
      </c>
      <c r="G63" s="107"/>
      <c r="H63" s="18">
        <f>M61*2</f>
        <v>139</v>
      </c>
      <c r="I63" s="120"/>
      <c r="J63" s="18"/>
      <c r="K63" s="18"/>
      <c r="L63" s="101"/>
      <c r="M63" s="22">
        <f>SUM(H63:L63)</f>
        <v>139</v>
      </c>
      <c r="N63" s="98" t="s">
        <v>39</v>
      </c>
    </row>
    <row r="64" spans="1:14" ht="21" customHeight="1" x14ac:dyDescent="0.2">
      <c r="A64" s="105"/>
      <c r="B64" s="106" t="s">
        <v>67</v>
      </c>
      <c r="C64" s="101">
        <v>25</v>
      </c>
      <c r="D64" s="101"/>
      <c r="E64" s="101"/>
      <c r="F64" s="102">
        <f t="shared" si="7"/>
        <v>25</v>
      </c>
      <c r="G64" s="107"/>
      <c r="H64" s="18">
        <f t="shared" si="3"/>
        <v>25</v>
      </c>
      <c r="I64" s="18"/>
      <c r="J64" s="18"/>
      <c r="K64" s="18"/>
      <c r="L64" s="101" t="s">
        <v>39</v>
      </c>
      <c r="M64" s="22">
        <f>SUM(H64:K64)</f>
        <v>25</v>
      </c>
      <c r="N64" s="98"/>
    </row>
    <row r="65" spans="1:14" ht="21" customHeight="1" x14ac:dyDescent="0.2">
      <c r="A65" s="105"/>
      <c r="B65" s="106" t="s">
        <v>79</v>
      </c>
      <c r="C65" s="101">
        <v>25</v>
      </c>
      <c r="D65" s="101">
        <v>1</v>
      </c>
      <c r="E65" s="101"/>
      <c r="F65" s="102">
        <f>SUM(C65:E65)</f>
        <v>26</v>
      </c>
      <c r="G65" s="107"/>
      <c r="H65" s="18">
        <f>F65</f>
        <v>26</v>
      </c>
      <c r="I65" s="18">
        <v>2</v>
      </c>
      <c r="J65" s="18">
        <v>2.5</v>
      </c>
      <c r="K65" s="18"/>
      <c r="L65" s="101">
        <v>2</v>
      </c>
      <c r="M65" s="22">
        <f>SUM(H65:L65)</f>
        <v>32.5</v>
      </c>
      <c r="N65" s="98"/>
    </row>
    <row r="66" spans="1:14" ht="21" customHeight="1" x14ac:dyDescent="0.2">
      <c r="A66" s="105"/>
      <c r="B66" s="106" t="s">
        <v>81</v>
      </c>
      <c r="C66" s="101">
        <v>62</v>
      </c>
      <c r="D66" s="101">
        <v>1</v>
      </c>
      <c r="E66" s="101"/>
      <c r="F66" s="102">
        <f>SUM(C66:E66)</f>
        <v>63</v>
      </c>
      <c r="G66" s="107"/>
      <c r="H66" s="18">
        <f>F66</f>
        <v>63</v>
      </c>
      <c r="I66" s="18">
        <v>2</v>
      </c>
      <c r="J66" s="18">
        <v>2.5</v>
      </c>
      <c r="K66" s="18"/>
      <c r="L66" s="101">
        <v>2</v>
      </c>
      <c r="M66" s="22">
        <f>SUM(H66:L66)</f>
        <v>69.5</v>
      </c>
      <c r="N66" s="98"/>
    </row>
    <row r="67" spans="1:14" ht="21" customHeight="1" x14ac:dyDescent="0.2">
      <c r="A67" s="105"/>
      <c r="B67" s="127" t="s">
        <v>77</v>
      </c>
      <c r="C67" s="101">
        <v>100</v>
      </c>
      <c r="D67" s="101"/>
      <c r="E67" s="101"/>
      <c r="F67" s="102">
        <f>SUM(C67:E67)</f>
        <v>100</v>
      </c>
      <c r="G67" s="107"/>
      <c r="H67" s="18">
        <f>F67</f>
        <v>100</v>
      </c>
      <c r="I67" s="18"/>
      <c r="J67" s="18"/>
      <c r="K67" s="18"/>
      <c r="L67" s="101"/>
      <c r="M67" s="22">
        <f>SUM(H67:L67)</f>
        <v>100</v>
      </c>
      <c r="N67" s="98"/>
    </row>
    <row r="68" spans="1:14" x14ac:dyDescent="0.2">
      <c r="A68" s="105" t="s">
        <v>28</v>
      </c>
      <c r="B68" s="106"/>
      <c r="C68" s="101"/>
      <c r="D68" s="101"/>
      <c r="E68" s="101"/>
      <c r="F68" s="102"/>
      <c r="G68" s="107"/>
      <c r="H68" s="18" t="s">
        <v>39</v>
      </c>
      <c r="I68" s="18"/>
      <c r="J68" s="18"/>
      <c r="K68" s="18"/>
      <c r="L68" s="101"/>
      <c r="M68" s="22" t="s">
        <v>39</v>
      </c>
      <c r="N68" s="98"/>
    </row>
    <row r="69" spans="1:14" ht="21" customHeight="1" x14ac:dyDescent="0.2">
      <c r="A69" s="105"/>
      <c r="B69" s="106" t="s">
        <v>29</v>
      </c>
      <c r="C69" s="101">
        <v>120</v>
      </c>
      <c r="D69" s="101">
        <v>5</v>
      </c>
      <c r="E69" s="101"/>
      <c r="F69" s="102">
        <f>SUM(C69:E69)</f>
        <v>125</v>
      </c>
      <c r="G69" s="107"/>
      <c r="H69" s="18">
        <f t="shared" si="3"/>
        <v>125</v>
      </c>
      <c r="I69" s="18"/>
      <c r="J69" s="18"/>
      <c r="K69" s="18"/>
      <c r="L69" s="101"/>
      <c r="M69" s="22">
        <f>SUM(H69:K69)</f>
        <v>125</v>
      </c>
      <c r="N69" s="98"/>
    </row>
    <row r="70" spans="1:14" ht="21" customHeight="1" x14ac:dyDescent="0.2">
      <c r="A70" s="105"/>
      <c r="B70" s="106" t="s">
        <v>46</v>
      </c>
      <c r="C70" s="101">
        <v>133</v>
      </c>
      <c r="D70" s="101">
        <v>1</v>
      </c>
      <c r="E70" s="101"/>
      <c r="F70" s="102">
        <f>SUM(C70:E70)</f>
        <v>134</v>
      </c>
      <c r="G70" s="107"/>
      <c r="H70" s="18">
        <f t="shared" si="3"/>
        <v>134</v>
      </c>
      <c r="I70" s="18">
        <v>4</v>
      </c>
      <c r="J70" s="18"/>
      <c r="K70" s="18"/>
      <c r="L70" s="101"/>
      <c r="M70" s="22">
        <f>SUM(H70:K70)</f>
        <v>138</v>
      </c>
      <c r="N70" s="98"/>
    </row>
    <row r="71" spans="1:14" ht="21" customHeight="1" x14ac:dyDescent="0.2">
      <c r="A71" s="105"/>
      <c r="B71" s="106" t="s">
        <v>47</v>
      </c>
      <c r="C71" s="101">
        <f>138</f>
        <v>138</v>
      </c>
      <c r="D71" s="101" t="s">
        <v>39</v>
      </c>
      <c r="E71" s="101"/>
      <c r="F71" s="102">
        <f>SUM(C71:E71)</f>
        <v>138</v>
      </c>
      <c r="G71" s="107"/>
      <c r="H71" s="18">
        <f>M70*1.5</f>
        <v>207</v>
      </c>
      <c r="I71" s="18" t="s">
        <v>39</v>
      </c>
      <c r="J71" s="18"/>
      <c r="K71" s="18"/>
      <c r="L71" s="101"/>
      <c r="M71" s="22">
        <f>SUM(H71:K71)</f>
        <v>207</v>
      </c>
      <c r="N71" s="98" t="s">
        <v>39</v>
      </c>
    </row>
    <row r="72" spans="1:14" ht="21" customHeight="1" x14ac:dyDescent="0.2">
      <c r="A72" s="105"/>
      <c r="B72" s="106" t="s">
        <v>85</v>
      </c>
      <c r="C72" s="101">
        <f>M70</f>
        <v>138</v>
      </c>
      <c r="D72" s="101" t="s">
        <v>39</v>
      </c>
      <c r="E72" s="101"/>
      <c r="F72" s="102">
        <f>SUM(C72:E72)</f>
        <v>138</v>
      </c>
      <c r="G72" s="107"/>
      <c r="H72" s="18">
        <f>M70*2</f>
        <v>276</v>
      </c>
      <c r="I72" s="18" t="s">
        <v>39</v>
      </c>
      <c r="J72" s="18"/>
      <c r="K72" s="18"/>
      <c r="L72" s="101"/>
      <c r="M72" s="22">
        <f>SUM(H72:K72)</f>
        <v>276</v>
      </c>
      <c r="N72" s="98" t="s">
        <v>39</v>
      </c>
    </row>
    <row r="73" spans="1:14" ht="21" customHeight="1" x14ac:dyDescent="0.2">
      <c r="A73" s="105"/>
      <c r="B73" s="106" t="s">
        <v>30</v>
      </c>
      <c r="C73" s="101">
        <v>25</v>
      </c>
      <c r="D73" s="101"/>
      <c r="E73" s="101"/>
      <c r="F73" s="102">
        <f>SUM(C73:E73)</f>
        <v>25</v>
      </c>
      <c r="G73" s="107"/>
      <c r="H73" s="18">
        <f t="shared" si="3"/>
        <v>25</v>
      </c>
      <c r="I73" s="18">
        <v>2</v>
      </c>
      <c r="J73" s="18"/>
      <c r="K73" s="18"/>
      <c r="L73" s="101"/>
      <c r="M73" s="22">
        <f>SUM(H73:K73)</f>
        <v>27</v>
      </c>
      <c r="N73" s="98"/>
    </row>
    <row r="74" spans="1:14" x14ac:dyDescent="0.2">
      <c r="A74" s="105" t="s">
        <v>31</v>
      </c>
      <c r="B74" s="106"/>
      <c r="C74" s="101"/>
      <c r="D74" s="101"/>
      <c r="E74" s="101"/>
      <c r="F74" s="102"/>
      <c r="G74" s="107"/>
      <c r="H74" s="18" t="s">
        <v>39</v>
      </c>
      <c r="I74" s="18"/>
      <c r="J74" s="18"/>
      <c r="K74" s="18"/>
      <c r="L74" s="101"/>
      <c r="M74" s="22" t="s">
        <v>39</v>
      </c>
      <c r="N74" s="98"/>
    </row>
    <row r="75" spans="1:14" ht="21" customHeight="1" x14ac:dyDescent="0.2">
      <c r="A75" s="105"/>
      <c r="B75" s="106" t="s">
        <v>32</v>
      </c>
      <c r="C75" s="101">
        <v>120</v>
      </c>
      <c r="D75" s="101">
        <v>1</v>
      </c>
      <c r="E75" s="101"/>
      <c r="F75" s="102">
        <f t="shared" ref="F75:F85" si="8">SUM(C75:E75)</f>
        <v>121</v>
      </c>
      <c r="G75" s="107"/>
      <c r="H75" s="18">
        <f t="shared" si="3"/>
        <v>121</v>
      </c>
      <c r="I75" s="121"/>
      <c r="J75" s="18"/>
      <c r="K75" s="18"/>
      <c r="L75" s="101"/>
      <c r="M75" s="22">
        <f t="shared" ref="M75:M85" si="9">SUM(H75:K75)</f>
        <v>121</v>
      </c>
      <c r="N75" s="98"/>
    </row>
    <row r="76" spans="1:14" ht="21" customHeight="1" x14ac:dyDescent="0.2">
      <c r="A76" s="105"/>
      <c r="B76" s="106" t="s">
        <v>50</v>
      </c>
      <c r="C76" s="101">
        <v>62</v>
      </c>
      <c r="D76" s="101">
        <v>1</v>
      </c>
      <c r="E76" s="101"/>
      <c r="F76" s="102">
        <f t="shared" si="8"/>
        <v>63</v>
      </c>
      <c r="G76" s="107"/>
      <c r="H76" s="18">
        <f t="shared" si="3"/>
        <v>63</v>
      </c>
      <c r="I76" s="18">
        <v>2</v>
      </c>
      <c r="J76" s="18"/>
      <c r="K76" s="18"/>
      <c r="L76" s="101"/>
      <c r="M76" s="22">
        <f t="shared" si="9"/>
        <v>65</v>
      </c>
      <c r="N76" s="98"/>
    </row>
    <row r="77" spans="1:14" ht="21" customHeight="1" x14ac:dyDescent="0.2">
      <c r="A77" s="105"/>
      <c r="B77" s="106" t="s">
        <v>51</v>
      </c>
      <c r="C77" s="101">
        <v>65</v>
      </c>
      <c r="D77" s="101" t="s">
        <v>39</v>
      </c>
      <c r="E77" s="101"/>
      <c r="F77" s="102">
        <f t="shared" si="8"/>
        <v>65</v>
      </c>
      <c r="G77" s="107"/>
      <c r="H77" s="18">
        <f>M76*1.5</f>
        <v>97.5</v>
      </c>
      <c r="I77" s="18" t="s">
        <v>39</v>
      </c>
      <c r="J77" s="18"/>
      <c r="K77" s="18"/>
      <c r="L77" s="101"/>
      <c r="M77" s="22">
        <f>SUM(H77:K77)</f>
        <v>97.5</v>
      </c>
      <c r="N77" s="98" t="s">
        <v>39</v>
      </c>
    </row>
    <row r="78" spans="1:14" ht="21" customHeight="1" x14ac:dyDescent="0.2">
      <c r="A78" s="105"/>
      <c r="B78" s="106" t="s">
        <v>86</v>
      </c>
      <c r="C78" s="101">
        <v>65</v>
      </c>
      <c r="D78" s="101" t="s">
        <v>39</v>
      </c>
      <c r="E78" s="101"/>
      <c r="F78" s="102">
        <f t="shared" si="8"/>
        <v>65</v>
      </c>
      <c r="G78" s="107"/>
      <c r="H78" s="18">
        <f>M76*2</f>
        <v>130</v>
      </c>
      <c r="I78" s="18" t="s">
        <v>39</v>
      </c>
      <c r="J78" s="18"/>
      <c r="K78" s="18"/>
      <c r="L78" s="101"/>
      <c r="M78" s="22">
        <f t="shared" si="9"/>
        <v>130</v>
      </c>
      <c r="N78" s="98" t="s">
        <v>39</v>
      </c>
    </row>
    <row r="79" spans="1:14" s="126" customFormat="1" ht="21" customHeight="1" x14ac:dyDescent="0.25">
      <c r="A79" s="133"/>
      <c r="B79" s="152" t="s">
        <v>87</v>
      </c>
      <c r="C79" s="153"/>
      <c r="D79" s="153"/>
      <c r="E79" s="153"/>
      <c r="F79" s="154"/>
      <c r="G79" s="155"/>
      <c r="H79" s="45">
        <v>100</v>
      </c>
      <c r="I79" s="45"/>
      <c r="J79" s="45"/>
      <c r="K79" s="45"/>
      <c r="L79" s="153"/>
      <c r="M79" s="64">
        <f>SUM(H79:L79)</f>
        <v>100</v>
      </c>
      <c r="N79" s="134"/>
    </row>
    <row r="80" spans="1:14" ht="21" customHeight="1" x14ac:dyDescent="0.2">
      <c r="A80" s="105"/>
      <c r="B80" s="106" t="s">
        <v>33</v>
      </c>
      <c r="C80" s="101">
        <v>25</v>
      </c>
      <c r="D80" s="101"/>
      <c r="E80" s="101"/>
      <c r="F80" s="102">
        <f t="shared" si="8"/>
        <v>25</v>
      </c>
      <c r="G80" s="107"/>
      <c r="H80" s="18">
        <f t="shared" ref="H80:H85" si="10">F80</f>
        <v>25</v>
      </c>
      <c r="I80" s="18">
        <v>2</v>
      </c>
      <c r="J80" s="18"/>
      <c r="K80" s="18"/>
      <c r="L80" s="101"/>
      <c r="M80" s="22">
        <f t="shared" si="9"/>
        <v>27</v>
      </c>
      <c r="N80" s="98"/>
    </row>
    <row r="81" spans="1:16" ht="21" customHeight="1" x14ac:dyDescent="0.2">
      <c r="A81" s="105"/>
      <c r="B81" s="106" t="s">
        <v>34</v>
      </c>
      <c r="C81" s="101">
        <v>50</v>
      </c>
      <c r="D81" s="101">
        <v>1</v>
      </c>
      <c r="E81" s="101"/>
      <c r="F81" s="102">
        <f t="shared" si="8"/>
        <v>51</v>
      </c>
      <c r="G81" s="107"/>
      <c r="H81" s="18">
        <f t="shared" si="10"/>
        <v>51</v>
      </c>
      <c r="I81" s="18"/>
      <c r="J81" s="18" t="s">
        <v>39</v>
      </c>
      <c r="K81" s="104">
        <v>15</v>
      </c>
      <c r="L81" s="101">
        <v>15</v>
      </c>
      <c r="M81" s="22">
        <f>SUM(H81:L81)</f>
        <v>81</v>
      </c>
      <c r="N81" s="98"/>
      <c r="P81" s="86" t="s">
        <v>39</v>
      </c>
    </row>
    <row r="82" spans="1:16" ht="21" customHeight="1" x14ac:dyDescent="0.2">
      <c r="A82" s="105"/>
      <c r="B82" s="106" t="s">
        <v>35</v>
      </c>
      <c r="C82" s="101">
        <v>54</v>
      </c>
      <c r="D82" s="101"/>
      <c r="E82" s="101"/>
      <c r="F82" s="102">
        <f t="shared" si="8"/>
        <v>54</v>
      </c>
      <c r="G82" s="107"/>
      <c r="H82" s="18">
        <f t="shared" si="10"/>
        <v>54</v>
      </c>
      <c r="I82" s="18"/>
      <c r="J82" s="18"/>
      <c r="K82" s="18"/>
      <c r="L82" s="101"/>
      <c r="M82" s="22">
        <f t="shared" si="9"/>
        <v>54</v>
      </c>
      <c r="N82" s="98"/>
    </row>
    <row r="83" spans="1:16" ht="21" customHeight="1" x14ac:dyDescent="0.2">
      <c r="A83" s="105"/>
      <c r="B83" s="106" t="s">
        <v>36</v>
      </c>
      <c r="C83" s="101">
        <v>9</v>
      </c>
      <c r="D83" s="101"/>
      <c r="E83" s="101"/>
      <c r="F83" s="102">
        <f t="shared" si="8"/>
        <v>9</v>
      </c>
      <c r="G83" s="107"/>
      <c r="H83" s="18">
        <f t="shared" si="10"/>
        <v>9</v>
      </c>
      <c r="I83" s="18">
        <v>2</v>
      </c>
      <c r="J83" s="18"/>
      <c r="K83" s="18"/>
      <c r="L83" s="101"/>
      <c r="M83" s="22">
        <f>SUM(H83:K83)</f>
        <v>11</v>
      </c>
      <c r="N83" s="98"/>
    </row>
    <row r="84" spans="1:16" ht="21" customHeight="1" x14ac:dyDescent="0.2">
      <c r="A84" s="105"/>
      <c r="B84" s="106" t="s">
        <v>37</v>
      </c>
      <c r="C84" s="101">
        <v>25</v>
      </c>
      <c r="D84" s="101"/>
      <c r="E84" s="101"/>
      <c r="F84" s="102">
        <f t="shared" si="8"/>
        <v>25</v>
      </c>
      <c r="G84" s="107"/>
      <c r="H84" s="18">
        <f t="shared" si="10"/>
        <v>25</v>
      </c>
      <c r="I84" s="18"/>
      <c r="J84" s="18"/>
      <c r="K84" s="18"/>
      <c r="L84" s="101"/>
      <c r="M84" s="22">
        <f t="shared" si="9"/>
        <v>25</v>
      </c>
      <c r="N84" s="98"/>
    </row>
    <row r="85" spans="1:16" ht="21" customHeight="1" thickBot="1" x14ac:dyDescent="0.25">
      <c r="A85" s="122"/>
      <c r="B85" s="123" t="s">
        <v>38</v>
      </c>
      <c r="C85" s="124">
        <v>25</v>
      </c>
      <c r="D85" s="124"/>
      <c r="E85" s="124"/>
      <c r="F85" s="73">
        <f t="shared" si="8"/>
        <v>25</v>
      </c>
      <c r="G85" s="125"/>
      <c r="H85" s="26">
        <f t="shared" si="10"/>
        <v>25</v>
      </c>
      <c r="I85" s="26"/>
      <c r="J85" s="26"/>
      <c r="K85" s="26"/>
      <c r="L85" s="124"/>
      <c r="M85" s="27">
        <f t="shared" si="9"/>
        <v>25</v>
      </c>
      <c r="N85" s="98"/>
    </row>
  </sheetData>
  <mergeCells count="2">
    <mergeCell ref="A2:B2"/>
    <mergeCell ref="A1:M1"/>
  </mergeCells>
  <pageMargins left="0.7" right="0.7" top="0.75" bottom="0.75" header="0.3" footer="0.3"/>
  <pageSetup scale="77" orientation="portrait" horizontalDpi="1200" verticalDpi="1200" r:id="rId1"/>
  <headerFooter>
    <oddHeader xml:space="preserve">&amp;CTexas State Board of Dental Examiners
</oddHeader>
    <oddFooter>&amp;R &amp;P</oddFooter>
  </headerFooter>
  <rowBreaks count="1" manualBreakCount="1">
    <brk id="43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BOARD</vt:lpstr>
      <vt:lpstr>FINAL</vt:lpstr>
      <vt:lpstr>BOARD!Print_Area</vt:lpstr>
      <vt:lpstr>FINAL!Print_Area</vt:lpstr>
      <vt:lpstr>BOARD!Print_Titles</vt:lpstr>
      <vt:lpstr>FINAL!Print_Titles</vt:lpstr>
      <vt:lpstr>BOARD!Z_2B8736D1_5F3B_3D4A_91DE_6E29D2625834_.wvu.PrintTitles</vt:lpstr>
      <vt:lpstr>BOARD!Z_5222FAC2_1D9B_4813_B3DD_AA19D2973719_.wvu.PrintTitles</vt:lpstr>
      <vt:lpstr>BOARD!Z_96947BFF_2B3E_4222_AB39_56A9576EB5CD_.wvu.PrintTitles</vt:lpstr>
    </vt:vector>
  </TitlesOfParts>
  <Company>Texas State Board of Dental Examiners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Fee Schedule FY2020</dc:title>
  <dc:creator>Leticia Kappel</dc:creator>
  <cp:lastModifiedBy>Lauren Studdard</cp:lastModifiedBy>
  <cp:lastPrinted>2024-01-30T21:02:10Z</cp:lastPrinted>
  <dcterms:created xsi:type="dcterms:W3CDTF">2018-02-15T21:52:34Z</dcterms:created>
  <dcterms:modified xsi:type="dcterms:W3CDTF">2024-10-17T16:03:48Z</dcterms:modified>
</cp:coreProperties>
</file>